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165" windowWidth="14805" windowHeight="4590"/>
  </bookViews>
  <sheets>
    <sheet name="2023" sheetId="2" r:id="rId1"/>
    <sheet name="Лист1" sheetId="3" r:id="rId2"/>
  </sheets>
  <externalReferences>
    <externalReference r:id="rId3"/>
  </externalReferences>
  <definedNames>
    <definedName name="_xlnm._FilterDatabase" localSheetId="0" hidden="1">'2023'!$A$6:$H$382</definedName>
    <definedName name="_xlnm.Print_Area" localSheetId="0">'2023'!$A$1:$H$385</definedName>
  </definedNames>
  <calcPr calcId="145621"/>
</workbook>
</file>

<file path=xl/calcChain.xml><?xml version="1.0" encoding="utf-8"?>
<calcChain xmlns="http://schemas.openxmlformats.org/spreadsheetml/2006/main">
  <c r="H161" i="2" l="1"/>
  <c r="G161" i="2"/>
  <c r="H118" i="2"/>
  <c r="G118" i="2"/>
  <c r="H88" i="2" l="1"/>
  <c r="G88" i="2"/>
  <c r="H81" i="2"/>
  <c r="G81" i="2"/>
  <c r="H53" i="2" l="1"/>
  <c r="G53" i="2"/>
  <c r="H295" i="2"/>
  <c r="G295" i="2"/>
  <c r="H257" i="2" l="1"/>
  <c r="G257" i="2"/>
  <c r="H74" i="2"/>
  <c r="H73" i="2" s="1"/>
  <c r="G74" i="2"/>
  <c r="G73" i="2" s="1"/>
  <c r="G150" i="2" l="1"/>
  <c r="G127" i="2"/>
  <c r="H115" i="2"/>
  <c r="G115" i="2"/>
  <c r="H229" i="2" l="1"/>
  <c r="G229" i="2"/>
  <c r="H316" i="2" l="1"/>
  <c r="H149" i="2"/>
  <c r="G149" i="2"/>
  <c r="H227" i="2"/>
  <c r="H226" i="2" s="1"/>
  <c r="G227" i="2"/>
  <c r="G226" i="2" s="1"/>
  <c r="H372" i="2" l="1"/>
  <c r="G372" i="2"/>
  <c r="H374" i="2"/>
  <c r="G374" i="2"/>
  <c r="H222" i="2"/>
  <c r="G222" i="2"/>
  <c r="H209" i="2"/>
  <c r="G352" i="2"/>
  <c r="H352" i="2"/>
  <c r="H371" i="2" l="1"/>
  <c r="G371" i="2"/>
  <c r="G140" i="2"/>
  <c r="H87" i="2" l="1"/>
  <c r="G87" i="2"/>
  <c r="G316" i="2" l="1"/>
  <c r="H320" i="2"/>
  <c r="G320" i="2"/>
  <c r="H325" i="2"/>
  <c r="G325" i="2"/>
  <c r="H305" i="2"/>
  <c r="G305" i="2"/>
  <c r="H357" i="2"/>
  <c r="H356" i="2" s="1"/>
  <c r="G357" i="2"/>
  <c r="G356" i="2" s="1"/>
  <c r="H263" i="2"/>
  <c r="H262" i="2" s="1"/>
  <c r="G263" i="2"/>
  <c r="G262" i="2" s="1"/>
  <c r="H253" i="2"/>
  <c r="G253" i="2"/>
  <c r="H154" i="2"/>
  <c r="G154" i="2"/>
  <c r="H156" i="2"/>
  <c r="G156" i="2"/>
  <c r="H139" i="2"/>
  <c r="H138" i="2" s="1"/>
  <c r="G139" i="2"/>
  <c r="G138" i="2" s="1"/>
  <c r="H126" i="2"/>
  <c r="G126" i="2"/>
  <c r="H77" i="2" l="1"/>
  <c r="G77" i="2"/>
  <c r="H45" i="2"/>
  <c r="G45" i="2"/>
  <c r="H49" i="2"/>
  <c r="G49" i="2"/>
  <c r="H14" i="2"/>
  <c r="G14" i="2"/>
  <c r="H16" i="2"/>
  <c r="G16" i="2"/>
  <c r="H12" i="2"/>
  <c r="G12" i="2"/>
  <c r="H11" i="2" l="1"/>
  <c r="G11" i="2"/>
  <c r="H65" i="2" l="1"/>
  <c r="H64" i="2" s="1"/>
  <c r="G65" i="2"/>
  <c r="G64" i="2" s="1"/>
  <c r="H192" i="2" l="1"/>
  <c r="H191" i="2" s="1"/>
  <c r="H190" i="2" s="1"/>
  <c r="G192" i="2"/>
  <c r="G191" i="2" s="1"/>
  <c r="G190" i="2" s="1"/>
  <c r="H114" i="2"/>
  <c r="H112" i="2" s="1"/>
  <c r="G114" i="2"/>
  <c r="G112" i="2" s="1"/>
  <c r="H144" i="2" l="1"/>
  <c r="H143" i="2" s="1"/>
  <c r="G144" i="2"/>
  <c r="G143" i="2" s="1"/>
  <c r="H232" i="2" l="1"/>
  <c r="H231" i="2" s="1"/>
  <c r="G232" i="2"/>
  <c r="G231" i="2" s="1"/>
  <c r="H221" i="2"/>
  <c r="G221" i="2"/>
  <c r="H35" i="2"/>
  <c r="G35" i="2"/>
  <c r="H37" i="2"/>
  <c r="G37" i="2"/>
  <c r="H39" i="2"/>
  <c r="G39" i="2"/>
  <c r="H41" i="2"/>
  <c r="G41" i="2"/>
  <c r="G43" i="2"/>
  <c r="H43" i="2"/>
  <c r="G9" i="2"/>
  <c r="G19" i="2"/>
  <c r="G21" i="2"/>
  <c r="G25" i="2"/>
  <c r="G27" i="2"/>
  <c r="G30" i="2"/>
  <c r="G33" i="2"/>
  <c r="G47" i="2"/>
  <c r="G52" i="2"/>
  <c r="G55" i="2"/>
  <c r="G58" i="2"/>
  <c r="G57" i="2" s="1"/>
  <c r="G62" i="2"/>
  <c r="G61" i="2" s="1"/>
  <c r="G68" i="2"/>
  <c r="G67" i="2" s="1"/>
  <c r="G71" i="2"/>
  <c r="G70" i="2" s="1"/>
  <c r="G80" i="2"/>
  <c r="G79" i="2" s="1"/>
  <c r="G76" i="2" s="1"/>
  <c r="G85" i="2"/>
  <c r="G84" i="2" s="1"/>
  <c r="G91" i="2"/>
  <c r="G90" i="2" s="1"/>
  <c r="G95" i="2"/>
  <c r="G94" i="2" s="1"/>
  <c r="G117" i="2"/>
  <c r="G116" i="2" s="1"/>
  <c r="G120" i="2"/>
  <c r="G123" i="2"/>
  <c r="G122" i="2" s="1"/>
  <c r="G131" i="2"/>
  <c r="G130" i="2" s="1"/>
  <c r="G135" i="2"/>
  <c r="G134" i="2" s="1"/>
  <c r="G142" i="2"/>
  <c r="G147" i="2"/>
  <c r="G146" i="2" s="1"/>
  <c r="G152" i="2"/>
  <c r="G151" i="2" s="1"/>
  <c r="G160" i="2"/>
  <c r="G159" i="2" s="1"/>
  <c r="G164" i="2"/>
  <c r="G163" i="2" s="1"/>
  <c r="G175" i="2"/>
  <c r="G174" i="2" s="1"/>
  <c r="G185" i="2"/>
  <c r="G187" i="2"/>
  <c r="G196" i="2"/>
  <c r="G198" i="2"/>
  <c r="G207" i="2"/>
  <c r="G206" i="2" s="1"/>
  <c r="G212" i="2"/>
  <c r="G211" i="2" s="1"/>
  <c r="G215" i="2"/>
  <c r="G214" i="2" s="1"/>
  <c r="G218" i="2"/>
  <c r="G217" i="2" s="1"/>
  <c r="G236" i="2"/>
  <c r="G235" i="2" s="1"/>
  <c r="G239" i="2"/>
  <c r="G238" i="2" s="1"/>
  <c r="G243" i="2"/>
  <c r="G242" i="2" s="1"/>
  <c r="G241" i="2" s="1"/>
  <c r="G248" i="2"/>
  <c r="G247" i="2" s="1"/>
  <c r="G251" i="2"/>
  <c r="G250" i="2" s="1"/>
  <c r="G255" i="2"/>
  <c r="G260" i="2"/>
  <c r="G259" i="2" s="1"/>
  <c r="G266" i="2"/>
  <c r="G268" i="2"/>
  <c r="G270" i="2"/>
  <c r="G276" i="2"/>
  <c r="G275" i="2" s="1"/>
  <c r="G274" i="2" s="1"/>
  <c r="G280" i="2"/>
  <c r="G279" i="2" s="1"/>
  <c r="G278" i="2" s="1"/>
  <c r="G284" i="2"/>
  <c r="G283" i="2" s="1"/>
  <c r="G288" i="2"/>
  <c r="G290" i="2"/>
  <c r="G292" i="2"/>
  <c r="G294" i="2"/>
  <c r="G297" i="2"/>
  <c r="G299" i="2"/>
  <c r="G301" i="2"/>
  <c r="G303" i="2"/>
  <c r="G308" i="2"/>
  <c r="G310" i="2"/>
  <c r="G312" i="2"/>
  <c r="G314" i="2"/>
  <c r="G323" i="2"/>
  <c r="G322" i="2" s="1"/>
  <c r="G328" i="2"/>
  <c r="G327" i="2" s="1"/>
  <c r="G331" i="2"/>
  <c r="G333" i="2"/>
  <c r="G338" i="2"/>
  <c r="G348" i="2"/>
  <c r="G347" i="2" s="1"/>
  <c r="G351" i="2"/>
  <c r="G362" i="2"/>
  <c r="G365" i="2"/>
  <c r="G367" i="2"/>
  <c r="G369" i="2"/>
  <c r="G376" i="2"/>
  <c r="G379" i="2"/>
  <c r="G378" i="2" s="1"/>
  <c r="G141" i="2" l="1"/>
  <c r="G361" i="2"/>
  <c r="G32" i="2"/>
  <c r="G29" i="2" s="1"/>
  <c r="G128" i="2"/>
  <c r="G110" i="2"/>
  <c r="G158" i="2"/>
  <c r="G273" i="2"/>
  <c r="G18" i="2"/>
  <c r="G51" i="2"/>
  <c r="G220" i="2"/>
  <c r="G210" i="2"/>
  <c r="G170" i="2"/>
  <c r="G169" i="2" s="1"/>
  <c r="G24" i="2"/>
  <c r="G202" i="2"/>
  <c r="G201" i="2" s="1"/>
  <c r="G200" i="2" s="1"/>
  <c r="G180" i="2"/>
  <c r="G179" i="2" s="1"/>
  <c r="G340" i="2"/>
  <c r="G195" i="2"/>
  <c r="G194" i="2" s="1"/>
  <c r="G100" i="2"/>
  <c r="G99" i="2" s="1"/>
  <c r="G344" i="2"/>
  <c r="G287" i="2"/>
  <c r="G286" i="2" s="1"/>
  <c r="G105" i="2"/>
  <c r="G104" i="2" s="1"/>
  <c r="G265" i="2"/>
  <c r="G184" i="2"/>
  <c r="G234" i="2"/>
  <c r="G330" i="2"/>
  <c r="H243" i="2"/>
  <c r="H242" i="2" s="1"/>
  <c r="H241" i="2" s="1"/>
  <c r="F243" i="2"/>
  <c r="F242" i="2" s="1"/>
  <c r="F241" i="2" s="1"/>
  <c r="E243" i="2"/>
  <c r="E242" i="2" s="1"/>
  <c r="E241" i="2" s="1"/>
  <c r="H239" i="2"/>
  <c r="H238" i="2" s="1"/>
  <c r="F239" i="2"/>
  <c r="F238" i="2" s="1"/>
  <c r="E239" i="2"/>
  <c r="E238" i="2" s="1"/>
  <c r="H236" i="2"/>
  <c r="H235" i="2" s="1"/>
  <c r="F236" i="2"/>
  <c r="E236" i="2"/>
  <c r="E235" i="2" s="1"/>
  <c r="F220" i="2"/>
  <c r="H220" i="2"/>
  <c r="E220" i="2"/>
  <c r="H218" i="2"/>
  <c r="H217" i="2" s="1"/>
  <c r="F218" i="2"/>
  <c r="F217" i="2" s="1"/>
  <c r="E218" i="2"/>
  <c r="E217" i="2" s="1"/>
  <c r="H215" i="2"/>
  <c r="H214" i="2" s="1"/>
  <c r="F215" i="2"/>
  <c r="F214" i="2" s="1"/>
  <c r="E215" i="2"/>
  <c r="E214" i="2" s="1"/>
  <c r="H212" i="2"/>
  <c r="H211" i="2" s="1"/>
  <c r="F212" i="2"/>
  <c r="F211" i="2" s="1"/>
  <c r="E212" i="2"/>
  <c r="E211" i="2" s="1"/>
  <c r="F270" i="2"/>
  <c r="E270" i="2"/>
  <c r="F207" i="2"/>
  <c r="E207" i="2"/>
  <c r="G8" i="2" l="1"/>
  <c r="G189" i="2"/>
  <c r="G93" i="2"/>
  <c r="G337" i="2"/>
  <c r="G296" i="2" s="1"/>
  <c r="G168" i="2"/>
  <c r="G109" i="2" s="1"/>
  <c r="H210" i="2"/>
  <c r="E234" i="2"/>
  <c r="F234" i="2"/>
  <c r="H234" i="2"/>
  <c r="F210" i="2"/>
  <c r="E210" i="2"/>
  <c r="G7" i="2" l="1"/>
  <c r="G382" i="2" s="1"/>
  <c r="F9" i="2"/>
  <c r="H9" i="2"/>
  <c r="E9" i="2"/>
  <c r="H379" i="2" l="1"/>
  <c r="H378" i="2" s="1"/>
  <c r="F379" i="2"/>
  <c r="F378" i="2" s="1"/>
  <c r="E379" i="2"/>
  <c r="E378" i="2" s="1"/>
  <c r="H376" i="2"/>
  <c r="F376" i="2"/>
  <c r="E376" i="2"/>
  <c r="F372" i="2"/>
  <c r="F371" i="2" s="1"/>
  <c r="E372" i="2"/>
  <c r="E371" i="2" s="1"/>
  <c r="E370" i="2"/>
  <c r="H369" i="2" s="1"/>
  <c r="F369" i="2"/>
  <c r="H367" i="2"/>
  <c r="F367" i="2"/>
  <c r="E367" i="2"/>
  <c r="H365" i="2"/>
  <c r="F365" i="2"/>
  <c r="E365" i="2"/>
  <c r="E363" i="2"/>
  <c r="H362" i="2" s="1"/>
  <c r="F362" i="2"/>
  <c r="E353" i="2"/>
  <c r="E352" i="2" s="1"/>
  <c r="E351" i="2" s="1"/>
  <c r="H348" i="2"/>
  <c r="H347" i="2" s="1"/>
  <c r="E348" i="2"/>
  <c r="F344" i="2"/>
  <c r="E344" i="2"/>
  <c r="F340" i="2"/>
  <c r="E340" i="2"/>
  <c r="H338" i="2"/>
  <c r="F338" i="2"/>
  <c r="E338" i="2"/>
  <c r="F333" i="2"/>
  <c r="E333" i="2"/>
  <c r="H331" i="2"/>
  <c r="F331" i="2"/>
  <c r="E331" i="2"/>
  <c r="H328" i="2"/>
  <c r="H327" i="2" s="1"/>
  <c r="E328" i="2"/>
  <c r="E327" i="2" s="1"/>
  <c r="H323" i="2"/>
  <c r="H322" i="2" s="1"/>
  <c r="F323" i="2"/>
  <c r="F322" i="2" s="1"/>
  <c r="E323" i="2"/>
  <c r="E322" i="2" s="1"/>
  <c r="F316" i="2"/>
  <c r="H314" i="2"/>
  <c r="F314" i="2"/>
  <c r="E314" i="2"/>
  <c r="H312" i="2"/>
  <c r="F312" i="2"/>
  <c r="E312" i="2"/>
  <c r="H310" i="2"/>
  <c r="F310" i="2"/>
  <c r="E310" i="2"/>
  <c r="H308" i="2"/>
  <c r="F308" i="2"/>
  <c r="E308" i="2"/>
  <c r="F305" i="2"/>
  <c r="E305" i="2"/>
  <c r="H303" i="2"/>
  <c r="F303" i="2"/>
  <c r="E303" i="2"/>
  <c r="H301" i="2"/>
  <c r="F301" i="2"/>
  <c r="E301" i="2"/>
  <c r="H299" i="2"/>
  <c r="F299" i="2"/>
  <c r="E299" i="2"/>
  <c r="H297" i="2"/>
  <c r="F297" i="2"/>
  <c r="E297" i="2"/>
  <c r="H294" i="2"/>
  <c r="F294" i="2"/>
  <c r="E294" i="2"/>
  <c r="H292" i="2"/>
  <c r="F292" i="2"/>
  <c r="E292" i="2"/>
  <c r="H290" i="2"/>
  <c r="F290" i="2"/>
  <c r="E290" i="2"/>
  <c r="H288" i="2"/>
  <c r="F288" i="2"/>
  <c r="E288" i="2"/>
  <c r="H284" i="2"/>
  <c r="H283" i="2" s="1"/>
  <c r="F284" i="2"/>
  <c r="F283" i="2" s="1"/>
  <c r="E284" i="2"/>
  <c r="E283" i="2" s="1"/>
  <c r="H280" i="2"/>
  <c r="H279" i="2" s="1"/>
  <c r="H278" i="2" s="1"/>
  <c r="F280" i="2"/>
  <c r="F279" i="2" s="1"/>
  <c r="F278" i="2" s="1"/>
  <c r="E280" i="2"/>
  <c r="E279" i="2" s="1"/>
  <c r="E278" i="2" s="1"/>
  <c r="H276" i="2"/>
  <c r="H275" i="2" s="1"/>
  <c r="H274" i="2" s="1"/>
  <c r="F276" i="2"/>
  <c r="F275" i="2" s="1"/>
  <c r="F274" i="2" s="1"/>
  <c r="E276" i="2"/>
  <c r="E275" i="2" s="1"/>
  <c r="E274" i="2" s="1"/>
  <c r="H268" i="2"/>
  <c r="F268" i="2"/>
  <c r="E268" i="2"/>
  <c r="H266" i="2"/>
  <c r="F266" i="2"/>
  <c r="E266" i="2"/>
  <c r="H260" i="2"/>
  <c r="H259" i="2" s="1"/>
  <c r="F260" i="2"/>
  <c r="F259" i="2" s="1"/>
  <c r="E260" i="2"/>
  <c r="E259" i="2" s="1"/>
  <c r="H255" i="2"/>
  <c r="F255" i="2"/>
  <c r="E255" i="2"/>
  <c r="H251" i="2"/>
  <c r="F251" i="2"/>
  <c r="E251" i="2"/>
  <c r="H248" i="2"/>
  <c r="H247" i="2" s="1"/>
  <c r="F248" i="2"/>
  <c r="F247" i="2" s="1"/>
  <c r="E248" i="2"/>
  <c r="E247" i="2" s="1"/>
  <c r="F206" i="2"/>
  <c r="E206" i="2"/>
  <c r="F202" i="2"/>
  <c r="F201" i="2" s="1"/>
  <c r="F200" i="2" s="1"/>
  <c r="E202" i="2"/>
  <c r="E201" i="2" s="1"/>
  <c r="E200" i="2" s="1"/>
  <c r="H198" i="2"/>
  <c r="F198" i="2"/>
  <c r="F195" i="2" s="1"/>
  <c r="F194" i="2" s="1"/>
  <c r="E198" i="2"/>
  <c r="E195" i="2" s="1"/>
  <c r="E194" i="2" s="1"/>
  <c r="H196" i="2"/>
  <c r="F196" i="2"/>
  <c r="E196" i="2"/>
  <c r="H187" i="2"/>
  <c r="F187" i="2"/>
  <c r="E187" i="2"/>
  <c r="H185" i="2"/>
  <c r="F185" i="2"/>
  <c r="F184" i="2" s="1"/>
  <c r="E185" i="2"/>
  <c r="F180" i="2"/>
  <c r="F179" i="2" s="1"/>
  <c r="E180" i="2"/>
  <c r="E179" i="2" s="1"/>
  <c r="F175" i="2"/>
  <c r="F174" i="2" s="1"/>
  <c r="E175" i="2"/>
  <c r="E174" i="2" s="1"/>
  <c r="F170" i="2"/>
  <c r="F169" i="2" s="1"/>
  <c r="E170" i="2"/>
  <c r="E169" i="2" s="1"/>
  <c r="E166" i="2"/>
  <c r="H164" i="2"/>
  <c r="H163" i="2" s="1"/>
  <c r="F164" i="2"/>
  <c r="F163" i="2" s="1"/>
  <c r="E164" i="2"/>
  <c r="E163" i="2" s="1"/>
  <c r="E161" i="2"/>
  <c r="E160" i="2" s="1"/>
  <c r="F160" i="2"/>
  <c r="E155" i="2"/>
  <c r="H152" i="2"/>
  <c r="H151" i="2" s="1"/>
  <c r="F152" i="2"/>
  <c r="F151" i="2" s="1"/>
  <c r="E152" i="2"/>
  <c r="E151" i="2" s="1"/>
  <c r="E148" i="2"/>
  <c r="H147" i="2" s="1"/>
  <c r="H146" i="2" s="1"/>
  <c r="F147" i="2"/>
  <c r="H142" i="2"/>
  <c r="F142" i="2"/>
  <c r="E142" i="2"/>
  <c r="H135" i="2"/>
  <c r="H134" i="2" s="1"/>
  <c r="F135" i="2"/>
  <c r="F134" i="2" s="1"/>
  <c r="E135" i="2"/>
  <c r="E134" i="2" s="1"/>
  <c r="E132" i="2"/>
  <c r="H131" i="2" s="1"/>
  <c r="H130" i="2" s="1"/>
  <c r="F131" i="2"/>
  <c r="H123" i="2"/>
  <c r="H122" i="2" s="1"/>
  <c r="F123" i="2"/>
  <c r="F122" i="2" s="1"/>
  <c r="E123" i="2"/>
  <c r="E122" i="2" s="1"/>
  <c r="H120" i="2"/>
  <c r="F120" i="2"/>
  <c r="E120" i="2"/>
  <c r="E118" i="2"/>
  <c r="H117" i="2" s="1"/>
  <c r="H116" i="2" s="1"/>
  <c r="F117" i="2"/>
  <c r="F112" i="2"/>
  <c r="E112" i="2"/>
  <c r="F105" i="2"/>
  <c r="F104" i="2" s="1"/>
  <c r="E105" i="2"/>
  <c r="E104" i="2" s="1"/>
  <c r="F100" i="2"/>
  <c r="F99" i="2" s="1"/>
  <c r="E100" i="2"/>
  <c r="E99" i="2" s="1"/>
  <c r="F95" i="2"/>
  <c r="F94" i="2" s="1"/>
  <c r="E95" i="2"/>
  <c r="E94" i="2" s="1"/>
  <c r="H91" i="2"/>
  <c r="H90" i="2" s="1"/>
  <c r="F91" i="2"/>
  <c r="F90" i="2" s="1"/>
  <c r="E91" i="2"/>
  <c r="E90" i="2" s="1"/>
  <c r="F87" i="2"/>
  <c r="E87" i="2"/>
  <c r="H85" i="2"/>
  <c r="H84" i="2" s="1"/>
  <c r="F85" i="2"/>
  <c r="E85" i="2"/>
  <c r="H80" i="2"/>
  <c r="H79" i="2" s="1"/>
  <c r="H76" i="2" s="1"/>
  <c r="F80" i="2"/>
  <c r="E80" i="2"/>
  <c r="H71" i="2"/>
  <c r="H70" i="2" s="1"/>
  <c r="F71" i="2"/>
  <c r="F70" i="2" s="1"/>
  <c r="E71" i="2"/>
  <c r="E70" i="2" s="1"/>
  <c r="H68" i="2"/>
  <c r="H67" i="2" s="1"/>
  <c r="F68" i="2"/>
  <c r="F67" i="2" s="1"/>
  <c r="E68" i="2"/>
  <c r="E67" i="2" s="1"/>
  <c r="H62" i="2"/>
  <c r="H61" i="2" s="1"/>
  <c r="F62" i="2"/>
  <c r="F61" i="2" s="1"/>
  <c r="E62" i="2"/>
  <c r="E61" i="2" s="1"/>
  <c r="H58" i="2"/>
  <c r="H57" i="2" s="1"/>
  <c r="F58" i="2"/>
  <c r="F57" i="2" s="1"/>
  <c r="E58" i="2"/>
  <c r="E57" i="2" s="1"/>
  <c r="H55" i="2"/>
  <c r="F55" i="2"/>
  <c r="E55" i="2"/>
  <c r="E53" i="2"/>
  <c r="H52" i="2" s="1"/>
  <c r="F52" i="2"/>
  <c r="H47" i="2"/>
  <c r="D48" i="2"/>
  <c r="F47" i="2"/>
  <c r="E47" i="2"/>
  <c r="H33" i="2"/>
  <c r="F33" i="2"/>
  <c r="E33" i="2"/>
  <c r="H30" i="2"/>
  <c r="F30" i="2"/>
  <c r="E30" i="2"/>
  <c r="H250" i="2" l="1"/>
  <c r="H141" i="2"/>
  <c r="H273" i="2"/>
  <c r="H110" i="2"/>
  <c r="H128" i="2"/>
  <c r="H32" i="2"/>
  <c r="H51" i="2"/>
  <c r="H361" i="2"/>
  <c r="E159" i="2"/>
  <c r="E158" i="2" s="1"/>
  <c r="E273" i="2"/>
  <c r="F273" i="2"/>
  <c r="H170" i="2"/>
  <c r="H169" i="2" s="1"/>
  <c r="H287" i="2"/>
  <c r="H286" i="2" s="1"/>
  <c r="H270" i="2"/>
  <c r="H265" i="2" s="1"/>
  <c r="F361" i="2"/>
  <c r="E189" i="2"/>
  <c r="F130" i="2"/>
  <c r="F128" i="2" s="1"/>
  <c r="F287" i="2"/>
  <c r="F286" i="2" s="1"/>
  <c r="E287" i="2"/>
  <c r="E286" i="2" s="1"/>
  <c r="E147" i="2"/>
  <c r="E146" i="2" s="1"/>
  <c r="E330" i="2"/>
  <c r="E131" i="2"/>
  <c r="E130" i="2" s="1"/>
  <c r="E128" i="2" s="1"/>
  <c r="H202" i="2"/>
  <c r="H201" i="2" s="1"/>
  <c r="H200" i="2" s="1"/>
  <c r="F330" i="2"/>
  <c r="E265" i="2"/>
  <c r="F265" i="2"/>
  <c r="F32" i="2"/>
  <c r="E250" i="2"/>
  <c r="E369" i="2"/>
  <c r="H207" i="2"/>
  <c r="H206" i="2" s="1"/>
  <c r="H175" i="2"/>
  <c r="H174" i="2" s="1"/>
  <c r="H184" i="2"/>
  <c r="E32" i="2"/>
  <c r="H100" i="2"/>
  <c r="H99" i="2" s="1"/>
  <c r="F159" i="2"/>
  <c r="F158" i="2" s="1"/>
  <c r="F189" i="2"/>
  <c r="F250" i="2"/>
  <c r="F116" i="2"/>
  <c r="F110" i="2" s="1"/>
  <c r="H344" i="2"/>
  <c r="F146" i="2"/>
  <c r="F141" i="2" s="1"/>
  <c r="H95" i="2"/>
  <c r="H94" i="2" s="1"/>
  <c r="E84" i="2"/>
  <c r="F84" i="2"/>
  <c r="E184" i="2"/>
  <c r="F337" i="2"/>
  <c r="H180" i="2"/>
  <c r="H179" i="2" s="1"/>
  <c r="H333" i="2"/>
  <c r="H330" i="2" s="1"/>
  <c r="H340" i="2"/>
  <c r="H195" i="2"/>
  <c r="H194" i="2" s="1"/>
  <c r="H105" i="2"/>
  <c r="H104" i="2" s="1"/>
  <c r="H351" i="2"/>
  <c r="E117" i="2"/>
  <c r="E116" i="2" s="1"/>
  <c r="E110" i="2" s="1"/>
  <c r="E347" i="2"/>
  <c r="E168" i="2"/>
  <c r="E362" i="2"/>
  <c r="E337" i="2"/>
  <c r="F168" i="2"/>
  <c r="H160" i="2"/>
  <c r="H159" i="2" s="1"/>
  <c r="H158" i="2" s="1"/>
  <c r="E93" i="2"/>
  <c r="F93" i="2"/>
  <c r="F79" i="2"/>
  <c r="E79" i="2"/>
  <c r="E52" i="2"/>
  <c r="E51" i="2" s="1"/>
  <c r="F51" i="2"/>
  <c r="H29" i="2" l="1"/>
  <c r="H189" i="2"/>
  <c r="E296" i="2"/>
  <c r="E361" i="2"/>
  <c r="F296" i="2"/>
  <c r="H337" i="2"/>
  <c r="H296" i="2" s="1"/>
  <c r="F29" i="2"/>
  <c r="H168" i="2"/>
  <c r="E141" i="2"/>
  <c r="E109" i="2" s="1"/>
  <c r="H93" i="2"/>
  <c r="E29" i="2"/>
  <c r="F109" i="2"/>
  <c r="F76" i="2"/>
  <c r="E76" i="2"/>
  <c r="H109" i="2" l="1"/>
  <c r="H27" i="2"/>
  <c r="F27" i="2"/>
  <c r="E27" i="2"/>
  <c r="H25" i="2"/>
  <c r="F25" i="2"/>
  <c r="E25" i="2"/>
  <c r="E24" i="2" s="1"/>
  <c r="H21" i="2"/>
  <c r="F21" i="2"/>
  <c r="E21" i="2"/>
  <c r="E20" i="2"/>
  <c r="E19" i="2" s="1"/>
  <c r="F19" i="2"/>
  <c r="E18" i="2" l="1"/>
  <c r="E8" i="2" s="1"/>
  <c r="E7" i="2" s="1"/>
  <c r="E382" i="2" s="1"/>
  <c r="F24" i="2"/>
  <c r="H24" i="2"/>
  <c r="F18" i="2"/>
  <c r="H19" i="2"/>
  <c r="H18" i="2" s="1"/>
  <c r="H8" i="2" l="1"/>
  <c r="H7" i="2" s="1"/>
  <c r="H382" i="2" s="1"/>
  <c r="F8" i="2"/>
  <c r="F7" i="2" s="1"/>
  <c r="F382" i="2" s="1"/>
</calcChain>
</file>

<file path=xl/sharedStrings.xml><?xml version="1.0" encoding="utf-8"?>
<sst xmlns="http://schemas.openxmlformats.org/spreadsheetml/2006/main" count="858" uniqueCount="421">
  <si>
    <t/>
  </si>
  <si>
    <t>тысяч рублей</t>
  </si>
  <si>
    <t>Наименование</t>
  </si>
  <si>
    <t>Целевая статья расходов</t>
  </si>
  <si>
    <t>Закупка товаров, работ и услуг для государственных (муниципальных) нужд</t>
  </si>
  <si>
    <t>200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</si>
  <si>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</si>
  <si>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</si>
  <si>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</si>
  <si>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</si>
  <si>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</si>
  <si>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</si>
  <si>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</si>
  <si>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Межбюджетные трансферты</t>
  </si>
  <si>
    <t>500</t>
  </si>
  <si>
    <t>Обеспечение функций государственных органов</t>
  </si>
  <si>
    <t>Руководство и управление в сфере установленных функций</t>
  </si>
  <si>
    <t>Капитальные вложения в объекты недвижимого имущества государственной (муниципальной) собственности</t>
  </si>
  <si>
    <t>ВСЕГО РАСХОДОВ</t>
  </si>
  <si>
    <t>Обеспечение деятельности представительного органа муниципального образования "Гиагинский район"</t>
  </si>
  <si>
    <t>Председатель представительного органа муниципального образования</t>
  </si>
  <si>
    <t>Обеспечение функций органами местного самоуправления</t>
  </si>
  <si>
    <t xml:space="preserve">Муниципальная программа МО «Гиагинский район»  «Энергосбережение и повышение энергетической эффективности» </t>
  </si>
  <si>
    <t>Муниципальная программа МО «Гиагинский район» «Развитие культуры и искусства»</t>
  </si>
  <si>
    <t>Подпрограмма "Сохранение и развитие дополнительного образования в сфере культуры"</t>
  </si>
  <si>
    <t>Обеспечение деятельности (оказание услуг) подведомственных муниципальных бюджетных учреждений</t>
  </si>
  <si>
    <t>Подпрограмма «Сохранение и развитие культурно-досуговой деятельности»</t>
  </si>
  <si>
    <t>Подпрограмма «Сохранение и развитие музейного дела»</t>
  </si>
  <si>
    <t>Подпрограмма «Сохранение и развитие библиотечного обслуживания»</t>
  </si>
  <si>
    <t>Подпрограмма «Организационное обеспечение реализации муниципальной программы»</t>
  </si>
  <si>
    <t>Обеспечение функций органов местного самоуправления</t>
  </si>
  <si>
    <t xml:space="preserve">Муниципальная программа МО «Гиагинский район» «Управление муниципальными финансами» </t>
  </si>
  <si>
    <t>Подпрограмма «Обеспечение реализации муниципальной программы МО «Гиагинский район»  «Управление муниципальными  финансами»</t>
  </si>
  <si>
    <t>Реализация иных мероприятий в рамках непрограммных расходов муниципального образования «Гиагинский район»</t>
  </si>
  <si>
    <t>Резервные фонды местных администраций</t>
  </si>
  <si>
    <t xml:space="preserve">Муниципальная программа МО «Гиагинский район» «Развитие образования» </t>
  </si>
  <si>
    <t>Подпрограмма «Развитие дошкольного образования»</t>
  </si>
  <si>
    <t>Подпрограмма "Развитие общего образования"</t>
  </si>
  <si>
    <t>Подпрограмма «Развитие дополнительного образования»</t>
  </si>
  <si>
    <t>Подпрограмма «Организационное и методическое обеспечение реализации муниципальной программы»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</si>
  <si>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</si>
  <si>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Предоставление ежемесячного вознаграждения и ежемесячного дополнительного вознаграждения приемным родителям</t>
  </si>
  <si>
    <t>Обеспечение деятельности контрольного (контрольно-счетного) органа</t>
  </si>
  <si>
    <t>Руководитель контрольного (контрольно - счетного) органа и его заместитель</t>
  </si>
  <si>
    <t>Обеспечение функций государственных органов (переданные полномочия сельских поселений на содержание специалиста)</t>
  </si>
  <si>
    <t>Обеспечение деятельности работников подведомственных муниципальных казенных учреждений</t>
  </si>
  <si>
    <t>Функционирование высшего должностного лица муниципального образования</t>
  </si>
  <si>
    <t>Глава муниципального образования</t>
  </si>
  <si>
    <t>Реализация функций органов местного самоуправления</t>
  </si>
  <si>
    <t>Проведение выборов и референдумов</t>
  </si>
  <si>
    <t>Проведение выборов депутатов представительного органа муниципального образования</t>
  </si>
  <si>
    <t>Муниципальная программа МО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</si>
  <si>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Проведение ежегодных мероприятий, связанных с подведением итогов работы предприятий АПК, КФХ</t>
  </si>
  <si>
    <t>Муниципальная программа МО "Гиагинский район" "Развитие молодежной политики"</t>
  </si>
  <si>
    <t>Подпрограмма "Поддержка молодежной политики"</t>
  </si>
  <si>
    <t xml:space="preserve">Доплаты к пенсиям муниципальных служащих 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</si>
  <si>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</si>
  <si>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Муниципальная программа МО "Гиагинский район" "Развитие физической культуры и спорта"</t>
  </si>
  <si>
    <t>Поддержка издательств и периодических средств массовой информации</t>
  </si>
  <si>
    <t>Осуществление государственных полномочий Республики Адыгея в сфере административных правонарушений</t>
  </si>
  <si>
    <t>Подпрограмма "Профилактика правонарушений, борьба с преступностью и обеспечение безопасности граждан в МО "Гиагинский район"</t>
  </si>
  <si>
    <t>Ведомственные целевые программы МО "Гиагинский район", не включенные в состав муниципальных программ</t>
  </si>
  <si>
    <t xml:space="preserve">Межбюджетные  трансферты </t>
  </si>
  <si>
    <t>Мероприятия в области строительства, архитектуры и градостроительства</t>
  </si>
  <si>
    <t>Муниципальная программа МО "Гиагинский район" "Обеспечение безопасности дорожного движения"</t>
  </si>
  <si>
    <t>Агитационно-профилактическая работа, профилактика детского дорожно-транспортного травматизма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</si>
  <si>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</si>
  <si>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Компенсационные выплаты на оплату жилья и коммунальных услуг</t>
  </si>
  <si>
    <t>Питание учащихся</t>
  </si>
  <si>
    <t>Развитие учреждений дополнительного образования</t>
  </si>
  <si>
    <t xml:space="preserve">Муниципальная программа  МО "Гиагинский район" "Развитие информатизации" </t>
  </si>
  <si>
    <t xml:space="preserve">Муниципальная программа МО "Гиагинский район"  "Доступная среда" </t>
  </si>
  <si>
    <t>71 2 00 00100</t>
  </si>
  <si>
    <t>71 0 00 00000</t>
  </si>
  <si>
    <t>71 2 00 00000</t>
  </si>
  <si>
    <t>71 2 00 00400</t>
  </si>
  <si>
    <t>63 0 00 00000</t>
  </si>
  <si>
    <t>63 5 00 00000</t>
  </si>
  <si>
    <t>63 5 03 00600</t>
  </si>
  <si>
    <t>63 1 00 00000</t>
  </si>
  <si>
    <t>63 1 03 00600</t>
  </si>
  <si>
    <t>63 1 04 00000</t>
  </si>
  <si>
    <t>6П 0 00 00000</t>
  </si>
  <si>
    <t>6П 0 01 00000</t>
  </si>
  <si>
    <t>66 0 00 00000</t>
  </si>
  <si>
    <t>66 0 01 00000</t>
  </si>
  <si>
    <t>Реализация мероприятий по энергосбережению и повышению энергетической эффективности</t>
  </si>
  <si>
    <t>63 2 00 00000</t>
  </si>
  <si>
    <t>63 2 03 00600</t>
  </si>
  <si>
    <t>63 3 00 00000</t>
  </si>
  <si>
    <t>63 3 02 00000</t>
  </si>
  <si>
    <t>63 3 03 00600</t>
  </si>
  <si>
    <t>63 6 00 00000</t>
  </si>
  <si>
    <t>63 6 01 00400</t>
  </si>
  <si>
    <t>63 6 02 00500</t>
  </si>
  <si>
    <t>6Ц 0 00 00000</t>
  </si>
  <si>
    <t>63 6 03 00500</t>
  </si>
  <si>
    <t>72 0 00 00000</t>
  </si>
  <si>
    <t>72 0 01 00000</t>
  </si>
  <si>
    <t>72 0 02 00000</t>
  </si>
  <si>
    <t>65 0 00 00000</t>
  </si>
  <si>
    <t>65 4 00 00000</t>
  </si>
  <si>
    <t>65 4 01 00000</t>
  </si>
  <si>
    <t>62 0 00 00000</t>
  </si>
  <si>
    <t>62 1 00 00000</t>
  </si>
  <si>
    <t>62 1 02 00000</t>
  </si>
  <si>
    <t>Обеспечение безопасности воспитанников и работников дошкольных образовательных организаций</t>
  </si>
  <si>
    <t>Закупка товаров, работ и услуг для обеспечения государственных (муниципальных) нужд</t>
  </si>
  <si>
    <t>62 1 04 00600</t>
  </si>
  <si>
    <t>62 1 04 60060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</si>
  <si>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</si>
  <si>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обучающихся и работников в общеобразовательных организациях</t>
  </si>
  <si>
    <t>62 2 00 00000</t>
  </si>
  <si>
    <t>62 2 02 00000</t>
  </si>
  <si>
    <t>62 2 04 00000</t>
  </si>
  <si>
    <t>Развитие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</si>
  <si>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</si>
  <si>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6Л 0 00 00000</t>
  </si>
  <si>
    <t>6Л 0 01 00000</t>
  </si>
  <si>
    <t>Обеспечение доступности объектов социальной направленности  для инвалидов и других маломобильных групп населения</t>
  </si>
  <si>
    <t>62 3 00 00000</t>
  </si>
  <si>
    <t>62 3 02 00000</t>
  </si>
  <si>
    <t>62 4 00 00000</t>
  </si>
  <si>
    <t>62 4 01 00400</t>
  </si>
  <si>
    <t>62 4 02 00500</t>
  </si>
  <si>
    <t>62 4 03 00500</t>
  </si>
  <si>
    <t>71 1 00 00000</t>
  </si>
  <si>
    <t>71 4 00 00000</t>
  </si>
  <si>
    <t>71 4 00 00100</t>
  </si>
  <si>
    <t>71 4 00 00400</t>
  </si>
  <si>
    <t>71 4 00 00410</t>
  </si>
  <si>
    <t>71 1 00 00100</t>
  </si>
  <si>
    <t>71 6 00 00400</t>
  </si>
  <si>
    <t>71 6 00 00000</t>
  </si>
  <si>
    <t>71 5 00 00000</t>
  </si>
  <si>
    <t>71 5 00 00800</t>
  </si>
  <si>
    <t>71 5 00 00900</t>
  </si>
  <si>
    <t>6Б 0 00 00000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</si>
  <si>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</si>
  <si>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</si>
  <si>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</si>
  <si>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6Я 0 00 00000</t>
  </si>
  <si>
    <t>6Я 0 01 00000</t>
  </si>
  <si>
    <t>6Я 0 01 00100</t>
  </si>
  <si>
    <t>6Я 0 01 00200</t>
  </si>
  <si>
    <t xml:space="preserve">Эффективное управление, распоряжение имуществом, находящегося в муниципальной собственности МО "Гиагинский район" </t>
  </si>
  <si>
    <t>6И 0 00 00000</t>
  </si>
  <si>
    <t>6Д 0 00 00000</t>
  </si>
  <si>
    <t>6Я 0 01 00300</t>
  </si>
  <si>
    <t>72 0 07 00000</t>
  </si>
  <si>
    <t>6Б 1 00 00000</t>
  </si>
  <si>
    <t>Реализация мероприятий по поддержке молодежной политики</t>
  </si>
  <si>
    <t>6Б 1 01 00000</t>
  </si>
  <si>
    <t>72 0 03 00000</t>
  </si>
  <si>
    <t>6Ф 0 00 00000</t>
  </si>
  <si>
    <t>6Г 0 00 00000</t>
  </si>
  <si>
    <t>6Г 0 01 00000</t>
  </si>
  <si>
    <t>Проведение спортивных мероприятий и сборов</t>
  </si>
  <si>
    <t>72 0 06 00000</t>
  </si>
  <si>
    <t>65 5 01 00400</t>
  </si>
  <si>
    <t>71 0 00 61010</t>
  </si>
  <si>
    <t>71 0 00 61030</t>
  </si>
  <si>
    <t>62 1 05 60080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</si>
  <si>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</si>
  <si>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</si>
  <si>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</si>
  <si>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71 0 00 61020</t>
  </si>
  <si>
    <t>71 0 00 61040</t>
  </si>
  <si>
    <t>Проведение и участие в спортивных соревнованиях, турнирах различных уровней</t>
  </si>
  <si>
    <t>62 1 04 00000</t>
  </si>
  <si>
    <t>6Ф 1 01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</si>
  <si>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</si>
  <si>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</si>
  <si>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</si>
  <si>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</si>
  <si>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</si>
  <si>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</si>
  <si>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</si>
  <si>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>63 5 04 69010</t>
  </si>
  <si>
    <t>71 0 00 60120</t>
  </si>
  <si>
    <t>71 0 00 60130</t>
  </si>
  <si>
    <t>71 0 00 60140</t>
  </si>
  <si>
    <t>71 0 00 60150</t>
  </si>
  <si>
    <t>62 1 05 69010</t>
  </si>
  <si>
    <t>65 5 00 00000</t>
  </si>
  <si>
    <t>63 1 05 69010</t>
  </si>
  <si>
    <t>63 2 04 69010</t>
  </si>
  <si>
    <t>63 3 04 69010</t>
  </si>
  <si>
    <t>Выравнивание бюджетной обеспеченности сельских поселений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</si>
  <si>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</si>
  <si>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Дотации на выравнивание бюджетной обеспеченности сельских поселений за счет средств бюджета МО "Гиагинский район"</t>
  </si>
  <si>
    <t>65 4 01 00020</t>
  </si>
  <si>
    <t>Обеспечение деятельности подведомственного бюджетного учреждения</t>
  </si>
  <si>
    <t>63 5 03 00000</t>
  </si>
  <si>
    <t>63 1 03 00000</t>
  </si>
  <si>
    <t>63 2 03 00000</t>
  </si>
  <si>
    <t>63 3 03 00000</t>
  </si>
  <si>
    <t>Обеспечение деятельности управления культуры администрации МО "Гиагинский район"</t>
  </si>
  <si>
    <t>63 6 01 00000</t>
  </si>
  <si>
    <t>Обеспечение деятельности муниципального казенного учреждения "Централизованная бухгалтерия при управлении культуры администрации МО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</si>
  <si>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</si>
  <si>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</si>
  <si>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Обеспечение деятельности муниципального казенного учреждения "Центр технического обеспечения учреждений культуры МО "Гиагинский район""</t>
  </si>
  <si>
    <t>62 2 03 00000</t>
  </si>
  <si>
    <t>62 2 03 00010</t>
  </si>
  <si>
    <t>62 2 03 00020</t>
  </si>
  <si>
    <t>62 2 03 00060</t>
  </si>
  <si>
    <t>62 2 03 00040</t>
  </si>
  <si>
    <t>62 2 03 00050</t>
  </si>
  <si>
    <t>62 2 04 00600</t>
  </si>
  <si>
    <t>62 2 04 60090</t>
  </si>
  <si>
    <t>62 2 05 69010</t>
  </si>
  <si>
    <t>62 3 03 00600</t>
  </si>
  <si>
    <t>Обеспечение деятельности управления образования администрации МО "Гиагинский район"</t>
  </si>
  <si>
    <t>Обеспечение деятельности управления финансов администрации МО "Гиагинский район"</t>
  </si>
  <si>
    <t>65 5 01 00000</t>
  </si>
  <si>
    <t>62 4 01 00000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</si>
  <si>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МО "Гиагинский район"</t>
  </si>
  <si>
    <t>62 4 02 00000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</si>
  <si>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</si>
  <si>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Обеспечение  деятельности подведомственных муниципальных казенных учреждений</t>
  </si>
  <si>
    <t>62 4 03 00000</t>
  </si>
  <si>
    <t>62 3 04 00000</t>
  </si>
  <si>
    <t>62 3 04 00010</t>
  </si>
  <si>
    <t>62 3 05 69010</t>
  </si>
  <si>
    <t>63 6 03 00000</t>
  </si>
  <si>
    <t>72 0 04 00000</t>
  </si>
  <si>
    <t>72 0 05 00000</t>
  </si>
  <si>
    <t>72 0 06 00010</t>
  </si>
  <si>
    <t xml:space="preserve">Осуществление подготовки и проведение мероприятий, связанных с призывом на военную службу </t>
  </si>
  <si>
    <t>Субсидии на оказание услуг по транспортному обслуживанию населения</t>
  </si>
  <si>
    <t>Возмещение части затрат по транспортному обслуживанию населения в границах поселения</t>
  </si>
  <si>
    <t>63 1 02 00000</t>
  </si>
  <si>
    <t>62 3 03 00000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</si>
  <si>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</si>
  <si>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6У 0 00 00000</t>
  </si>
  <si>
    <t>Муниципальная программа МО "Гиагинский район" Улучшение демографической ситуации на территории муниципального образования ""Гиагинский район"</t>
  </si>
  <si>
    <t>6У 0 01 00000</t>
  </si>
  <si>
    <t>Мероприятия по укреплению института семьи и повышению статуса семьи в обществе</t>
  </si>
  <si>
    <t>6У 0 02 00000</t>
  </si>
  <si>
    <t>Пропаганда здорового и активного образа жизни</t>
  </si>
  <si>
    <t>6У 0 03 00000</t>
  </si>
  <si>
    <t>Повышение материнства, отцовства и детства</t>
  </si>
  <si>
    <t>6С 0 00 00000</t>
  </si>
  <si>
    <t>65 4 01 00010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</si>
  <si>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</si>
  <si>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63 5 05 00000</t>
  </si>
  <si>
    <t>6Ц 0 01 00000</t>
  </si>
  <si>
    <t>6Ф 4 00 00000</t>
  </si>
  <si>
    <t>71 0 00 61060</t>
  </si>
  <si>
    <t>6Ф 1 01 L4970</t>
  </si>
  <si>
    <t xml:space="preserve"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</t>
  </si>
  <si>
    <t>62 2 03 00070</t>
  </si>
  <si>
    <t>Комплектование библиотечных фондов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</si>
  <si>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</si>
  <si>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</si>
  <si>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</si>
  <si>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</si>
  <si>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Организация работы летних оздоровительных лагерей с дневным пребыванием детей на базе общеобразовательных организаций</t>
  </si>
  <si>
    <t>Совершенствование системы учета и содержание объектов собственности МО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</si>
  <si>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Разграничение государственной собственности на землю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</si>
  <si>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</si>
  <si>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6Я 0 01 00400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</si>
  <si>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</si>
  <si>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63 5 03 S0550</t>
  </si>
  <si>
    <t>63 1 03 S0550</t>
  </si>
  <si>
    <t>63 2 03 S0550</t>
  </si>
  <si>
    <t>62 3 03 S0550</t>
  </si>
  <si>
    <t>62 1 04 S0550</t>
  </si>
  <si>
    <t>62 2 04 S0550</t>
  </si>
  <si>
    <t>71 0 F2 55550</t>
  </si>
  <si>
    <t>6П 0 04 00000</t>
  </si>
  <si>
    <t>6И 1 01 00000</t>
  </si>
  <si>
    <t>6И 1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</si>
  <si>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</si>
  <si>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62 3 03 0П600</t>
  </si>
  <si>
    <t>Бюджет РА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</si>
  <si>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</si>
  <si>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01 00000</t>
  </si>
  <si>
    <t>6И 2 00 00000</t>
  </si>
  <si>
    <t>6И 3 01 00000</t>
  </si>
  <si>
    <t>6И 3 01 00500</t>
  </si>
  <si>
    <t>6И 3 00 00000</t>
  </si>
  <si>
    <t>Подпрограмма "Обеспечение деятельности МКУ ЕДДС МО "Гиагинский район"</t>
  </si>
  <si>
    <t>62 2 E2 50970</t>
  </si>
  <si>
    <t>Реализация мероприятий по формированию современной городской среды</t>
  </si>
  <si>
    <t>6Д 1 01 00000</t>
  </si>
  <si>
    <t>6Д 1 00 00000</t>
  </si>
  <si>
    <t>Подпрограмма  "Развитие сельского хозяйства"</t>
  </si>
  <si>
    <t>Реализация  мероприятий по профилактике терроризма и экстремизма</t>
  </si>
  <si>
    <t>Реализация  мероприятий по защите населения и территории от чрезвычайных ситуаций природного и техногенного характера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</si>
  <si>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</si>
  <si>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</si>
  <si>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</si>
  <si>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Обеспечение деятельности Единой дежурно-диспетчерской службы</t>
  </si>
  <si>
    <t>72 0 08 00310</t>
  </si>
  <si>
    <t>Содержание объектов специального назначения за счет средств бюджета МО Гиагинский район"</t>
  </si>
  <si>
    <t>62 2 09 60220</t>
  </si>
  <si>
    <t>6С 0 01 00000</t>
  </si>
  <si>
    <t>Проведение ремонта в жилых домах ветеранов ВОВ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</si>
  <si>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</si>
  <si>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</si>
  <si>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Бюджет МО</t>
  </si>
  <si>
    <t>63 2 01 00000</t>
  </si>
  <si>
    <t>64 0 00 00000</t>
  </si>
  <si>
    <t>Муниципальная программа МО "Гиагинский район"  "Развитие малого и среднего предпринимательства муниципального образования "Гиагинский район"</t>
  </si>
  <si>
    <t>64 0 01 00000</t>
  </si>
  <si>
    <t>64 0 02 00000</t>
  </si>
  <si>
    <t>Мероприятия по информационной поддержке, оказание консультационных и других услуг СОНКО</t>
  </si>
  <si>
    <t>63 1 01 00000</t>
  </si>
  <si>
    <t>71 0 00 61070</t>
  </si>
  <si>
    <t>Организация мероприятий при осуществлении деятельности по обращению с животными без владельцев</t>
  </si>
  <si>
    <t>63 5 А1 55193</t>
  </si>
  <si>
    <t>63 2 05 L5195</t>
  </si>
  <si>
    <t>71 0 00 L3720</t>
  </si>
  <si>
    <t>72 0 12 00000</t>
  </si>
  <si>
    <t>Укрепление и развитие материально-технической базы , включая капитальный ремонт и реконструкцию зданий и помещений, обеспечение их современным оборудованием</t>
  </si>
  <si>
    <t>№ п/п</t>
  </si>
  <si>
    <t>Вид расхо-дов</t>
  </si>
  <si>
    <t>Реализация мероприятий по поддержке предпринимательской активности населения</t>
  </si>
  <si>
    <t>Реализация мероприятий по формированию положительного образа предпринимателя, популяризации предпринимательства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</si>
  <si>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</si>
  <si>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63 5 04 00000</t>
  </si>
  <si>
    <t>63 1 05 00000</t>
  </si>
  <si>
    <t>63 1 06 L5195</t>
  </si>
  <si>
    <t>63 2 04 00000</t>
  </si>
  <si>
    <t>63 3 04 00000</t>
  </si>
  <si>
    <t>63 3 05 00000</t>
  </si>
  <si>
    <t>62 1 05 00000</t>
  </si>
  <si>
    <t>62 2 05 00000</t>
  </si>
  <si>
    <t>62 2 E2 00000</t>
  </si>
  <si>
    <t>Мероприятия в рамках регионального проекта "Успех каждого ребенка"</t>
  </si>
  <si>
    <t>62 2 05 60220</t>
  </si>
  <si>
    <t>Компенсация за работу по подготовке и проведению единого государственного экзамена</t>
  </si>
  <si>
    <t>62 2 09 00000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</si>
  <si>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</si>
  <si>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</si>
  <si>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>72 0 08 00000</t>
  </si>
  <si>
    <t>62 3 05 00000</t>
  </si>
  <si>
    <t xml:space="preserve">Содержание объектов специального назначения </t>
  </si>
  <si>
    <t>Мероприятия в рамках регионального проекта "Формирование комфортной городской среды"</t>
  </si>
  <si>
    <t>Обеспечение отдыха и оздоровления детей в оздоровительных лагерях с дневным пребыванием детей на базе общеобразовательных организаций</t>
  </si>
  <si>
    <t>62 2 03 60110</t>
  </si>
  <si>
    <t>6П 0 05 00000</t>
  </si>
  <si>
    <t>Подпрограмма "Обеспечением жильем молодых семей"</t>
  </si>
  <si>
    <t>6Ф 1 00 00000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</si>
  <si>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</si>
  <si>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</si>
  <si>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Подпрограмма "Долгосрочное финансовое планирование"</t>
  </si>
  <si>
    <t>Прогнозирование основных бюджетных параметров бюджета МО "Гиагинский район"</t>
  </si>
  <si>
    <t>65 1 00 00000</t>
  </si>
  <si>
    <t>65 1 03 00000</t>
  </si>
  <si>
    <t>Условно утвержденные расходы</t>
  </si>
  <si>
    <t>65 1 03 00800</t>
  </si>
  <si>
    <t>Ведомственная целевая программа "Управление муниципальным имуществом и земельнми ресурсами МО "Гиагинский район"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</si>
  <si>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</si>
  <si>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</si>
  <si>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</si>
  <si>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</si>
  <si>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Развитие  дошкольного образования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</si>
  <si>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</si>
  <si>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Благоустройство дошкольных учреждений</t>
  </si>
  <si>
    <t>Поощерение педагогических работников. развивающих творческие способности детей и организаций. внедряющих инновационные технологии</t>
  </si>
  <si>
    <t>62 1 03 00000</t>
  </si>
  <si>
    <t>62 1 03 00010</t>
  </si>
  <si>
    <t>62 1 03 00030</t>
  </si>
  <si>
    <t>62 1 03 00040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</si>
  <si>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</si>
  <si>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</si>
  <si>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</si>
  <si>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</si>
  <si>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Обеспечение безопасности обучающихся и работников организаций дополнительного образования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</si>
  <si>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</si>
  <si>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63 1 А1 55194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</si>
  <si>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</si>
  <si>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Техническое оснащения муниципальных музеев</t>
  </si>
  <si>
    <t>63 2 А1 55900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</si>
  <si>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</si>
  <si>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L5190</t>
  </si>
  <si>
    <t xml:space="preserve">Муниципальная программа МО "Гиагинский район"  "Укрепление общественного здоровья среди населения муниципального образования "Гиагинский район" 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</si>
  <si>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</si>
  <si>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00 00000</t>
  </si>
  <si>
    <t>6Т 0 00 01000</t>
  </si>
  <si>
    <t>Обеспечение деяльности муниципального казенного учреждения "Хозяйственно-эксплуатационная служба" МО "Гиагинский район"</t>
  </si>
  <si>
    <t>71 7 00 00000</t>
  </si>
  <si>
    <t>71 7 00 00500</t>
  </si>
  <si>
    <t>Строительство и реконструкция (модернизация) объектов питьевого водоснабжения</t>
  </si>
  <si>
    <t>71 0 F5 52430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</si>
  <si>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</t>
  </si>
  <si>
    <t>71 0 00 L2991</t>
  </si>
  <si>
    <t>Управляющая делами Совета народных депутатов муниципального образования "Гиагинский район"</t>
  </si>
  <si>
    <t>Муниципальная программа МО "Гиагинский район"  "Комплексное развитие сельских территорий"</t>
  </si>
  <si>
    <t>Мероприятие по улучшению жилищных условий граждан, проживающих на сельских территориях</t>
  </si>
  <si>
    <t>6К 0 00 00000</t>
  </si>
  <si>
    <t>6К 0 02 00000</t>
  </si>
  <si>
    <t>Обеспечение функционирования модели персонифицированного финансирования  дополнительного образования детей</t>
  </si>
  <si>
    <t xml:space="preserve">Муниципальная программа МО "Гиагинский район"  "Развитие сельского хозяйства на территории МО "Гиагинский район" </t>
  </si>
  <si>
    <t>А.А.Хаджимова</t>
  </si>
  <si>
    <t>Распределение бюджетных ассигнований бюджета муниципального образования "Гиагинский район" на 2024 и 2025 годы по целевым статьям                               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группам видов расходов классификации расходов бюджетов Российской Федерации</t>
  </si>
  <si>
    <t>Всего на 2024 год</t>
  </si>
  <si>
    <t>Всего  на 2025 год</t>
  </si>
  <si>
    <t>72 0 06 00020</t>
  </si>
  <si>
    <t>6Е 0 00 00000</t>
  </si>
  <si>
    <t>63 3 05 L5194</t>
  </si>
  <si>
    <t>Муниципальная программа МО "Гиагинский район" "Развитие обеспечения информирования граждан о деятельности муниципальных органов МО "Гиагинский район"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</si>
  <si>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</si>
  <si>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</si>
  <si>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</si>
  <si>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</si>
  <si>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>Региональный проект "Патриотическое воспитание граждан Российской Федерации"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</si>
  <si>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</si>
  <si>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00000</t>
  </si>
  <si>
    <t>62 2 EВ 51790</t>
  </si>
  <si>
    <t>Мероприятия в сфере реабилитации и абилитации инвалидов</t>
  </si>
  <si>
    <t>6П 0 07 L5140</t>
  </si>
  <si>
    <t>Муниципальная программа МО "Гиагинский район" "Социальная помощь ветеранам Великой Отечественной войны 1941-1945 годов и гражданам, участвующим в специальной военной операции, и (или) членам их семей"</t>
  </si>
  <si>
    <t>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от " 22 "декабря 2022 года  № 48</t>
  </si>
  <si>
    <t>Развитие казачьей культуры в муниципальном бюджетном учреждении культурно-досуговой деятельности</t>
  </si>
  <si>
    <t>Дотации на выравнивание бюджетной обеспеченности сельских поселений за счет средств республиканского бюджета</t>
  </si>
  <si>
    <t>Компенсация за работу по подготовке и проведению государственной итоговой аттестации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</si>
  <si>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Приложение № 6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28 " февраля 2023 г.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</si>
</sst>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0"/>
  </numFmts>
  <fonts count="6" x14ac:knownFonts="1">
    <font>
      <sz val="10"/>
      <color rgb="FF000000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4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right"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vertical="top" wrapText="1"/>
    </xf>
    <xf numFmtId="164" fontId="2" fillId="4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5">
          <cell r="G105" t="str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5"/>
  <sheetViews>
    <sheetView tabSelected="1" view="pageBreakPreview" zoomScale="80" zoomScaleNormal="80" zoomScaleSheetLayoutView="80" workbookViewId="0">
      <selection activeCell="D2" sqref="D2:H2"/>
    </sheetView>
  </sheetViews>
  <sheetFormatPr defaultRowHeight="15.75" x14ac:dyDescent="0.2"/>
  <cols>
    <col min="1" max="1" width="6.1640625" style="1" customWidth="1"/>
    <col min="2" max="2" width="100.5" style="1" customWidth="1"/>
    <col min="3" max="3" width="21.83203125" style="1" customWidth="1"/>
    <col min="4" max="4" width="9.83203125" style="1" customWidth="1"/>
    <col min="5" max="6" width="14.1640625" style="1" hidden="1" customWidth="1"/>
    <col min="7" max="7" width="26.1640625" style="1" customWidth="1"/>
    <col min="8" max="8" width="27.5" style="1" customWidth="1"/>
    <col min="9" max="9" width="9.33203125" style="1" hidden="1" customWidth="1"/>
    <col min="10" max="12" width="9.33203125" style="1"/>
    <col min="13" max="13" width="16.6640625" style="1" bestFit="1" customWidth="1"/>
    <col min="14" max="16384" width="9.33203125" style="1"/>
  </cols>
  <sheetData>
    <row r="1" spans="1:10" ht="74.25" customHeight="1" x14ac:dyDescent="0.2">
      <c r="D1" s="44" t="s">
        <v>420</v>
      </c>
      <c r="E1" s="44"/>
      <c r="F1" s="44"/>
      <c r="G1" s="44"/>
      <c r="H1" s="44"/>
      <c r="I1" s="44"/>
      <c r="J1" s="32"/>
    </row>
    <row r="2" spans="1:10" ht="67.5" customHeight="1" x14ac:dyDescent="0.2">
      <c r="D2" s="44" t="s">
        <v>416</v>
      </c>
      <c r="E2" s="44"/>
      <c r="F2" s="44"/>
      <c r="G2" s="44"/>
      <c r="H2" s="44"/>
    </row>
    <row r="3" spans="1:10" ht="62.25" customHeight="1" x14ac:dyDescent="0.2">
      <c r="A3" s="43" t="s">
        <v>398</v>
      </c>
      <c r="B3" s="43"/>
      <c r="C3" s="43"/>
      <c r="D3" s="43"/>
      <c r="E3" s="43"/>
      <c r="F3" s="43"/>
      <c r="G3" s="43"/>
      <c r="H3" s="43"/>
      <c r="I3" s="43"/>
    </row>
    <row r="4" spans="1:10" ht="24.75" hidden="1" customHeight="1" x14ac:dyDescent="0.2">
      <c r="A4" s="3"/>
      <c r="B4" s="41"/>
      <c r="C4" s="41"/>
      <c r="D4" s="41"/>
      <c r="E4" s="4"/>
      <c r="F4" s="4"/>
      <c r="G4" s="4"/>
      <c r="H4" s="4"/>
    </row>
    <row r="5" spans="1:10" ht="16.5" customHeight="1" x14ac:dyDescent="0.2">
      <c r="A5" s="42" t="s">
        <v>1</v>
      </c>
      <c r="B5" s="42"/>
      <c r="C5" s="42"/>
      <c r="D5" s="42"/>
      <c r="E5" s="42"/>
      <c r="F5" s="42"/>
      <c r="G5" s="42"/>
      <c r="H5" s="42"/>
    </row>
    <row r="6" spans="1:10" ht="56.25" customHeight="1" x14ac:dyDescent="0.2">
      <c r="A6" s="5" t="s">
        <v>317</v>
      </c>
      <c r="B6" s="5" t="s">
        <v>2</v>
      </c>
      <c r="C6" s="5" t="s">
        <v>3</v>
      </c>
      <c r="D6" s="5" t="s">
        <v>318</v>
      </c>
      <c r="E6" s="14" t="s">
        <v>302</v>
      </c>
      <c r="F6" s="5" t="s">
        <v>276</v>
      </c>
      <c r="G6" s="21" t="s">
        <v>399</v>
      </c>
      <c r="H6" s="5" t="s">
        <v>400</v>
      </c>
    </row>
    <row r="7" spans="1:10" ht="37.5" x14ac:dyDescent="0.2">
      <c r="A7" s="14">
        <v>1</v>
      </c>
      <c r="B7" s="17" t="s">
        <v>35</v>
      </c>
      <c r="C7" s="7" t="s">
        <v>103</v>
      </c>
      <c r="D7" s="8" t="s">
        <v>0</v>
      </c>
      <c r="E7" s="13" t="e">
        <f>E8+E29+E76+E93</f>
        <v>#REF!</v>
      </c>
      <c r="F7" s="13" t="e">
        <f>F8+F29+F76+F93</f>
        <v>#REF!</v>
      </c>
      <c r="G7" s="13">
        <f>G8+G29+G76+G93</f>
        <v>557742.30000000005</v>
      </c>
      <c r="H7" s="13">
        <f>H8+H29+H76+H93</f>
        <v>587316.39999999991</v>
      </c>
    </row>
    <row r="8" spans="1:10" ht="18.75" x14ac:dyDescent="0.2">
      <c r="A8" s="5"/>
      <c r="B8" s="12" t="s">
        <v>36</v>
      </c>
      <c r="C8" s="10" t="s">
        <v>104</v>
      </c>
      <c r="D8" s="5"/>
      <c r="E8" s="19" t="e">
        <f>E9+#REF!+E18+E24</f>
        <v>#REF!</v>
      </c>
      <c r="F8" s="19" t="e">
        <f>F9+#REF!+F18+F24</f>
        <v>#REF!</v>
      </c>
      <c r="G8" s="19">
        <f>G9+G18+G24+G11</f>
        <v>161584.09999999998</v>
      </c>
      <c r="H8" s="19">
        <f>H9+H18+H24+H11</f>
        <v>171376.3</v>
      </c>
    </row>
    <row r="9" spans="1:10" ht="37.5" x14ac:dyDescent="0.2">
      <c r="A9" s="5"/>
      <c r="B9" s="12" t="s">
        <v>106</v>
      </c>
      <c r="C9" s="10" t="s">
        <v>105</v>
      </c>
      <c r="D9" s="11"/>
      <c r="E9" s="9">
        <f>E10</f>
        <v>1788.3</v>
      </c>
      <c r="F9" s="9">
        <f t="shared" ref="F9:H9" si="0">F10</f>
        <v>0</v>
      </c>
      <c r="G9" s="9">
        <f t="shared" si="0"/>
        <v>15</v>
      </c>
      <c r="H9" s="9">
        <f t="shared" si="0"/>
        <v>5</v>
      </c>
    </row>
    <row r="10" spans="1:10" ht="37.5" x14ac:dyDescent="0.2">
      <c r="A10" s="5"/>
      <c r="B10" s="2" t="s">
        <v>6</v>
      </c>
      <c r="C10" s="10" t="s">
        <v>105</v>
      </c>
      <c r="D10" s="11" t="s">
        <v>7</v>
      </c>
      <c r="E10" s="9">
        <v>1788.3</v>
      </c>
      <c r="F10" s="18">
        <v>0</v>
      </c>
      <c r="G10" s="9">
        <v>15</v>
      </c>
      <c r="H10" s="9">
        <v>5</v>
      </c>
    </row>
    <row r="11" spans="1:10" ht="18.75" x14ac:dyDescent="0.2">
      <c r="A11" s="5"/>
      <c r="B11" s="2" t="s">
        <v>359</v>
      </c>
      <c r="C11" s="10" t="s">
        <v>363</v>
      </c>
      <c r="D11" s="11"/>
      <c r="E11" s="9"/>
      <c r="F11" s="18"/>
      <c r="G11" s="9">
        <f>G12+G14+G16</f>
        <v>8.4</v>
      </c>
      <c r="H11" s="9">
        <f>H12+H14+H16</f>
        <v>8.4</v>
      </c>
    </row>
    <row r="12" spans="1:10" ht="56.25" hidden="1" x14ac:dyDescent="0.2">
      <c r="A12" s="5"/>
      <c r="B12" s="2" t="s">
        <v>360</v>
      </c>
      <c r="C12" s="10" t="s">
        <v>364</v>
      </c>
      <c r="D12" s="11"/>
      <c r="E12" s="9"/>
      <c r="F12" s="18"/>
      <c r="G12" s="9">
        <f>G13</f>
        <v>0</v>
      </c>
      <c r="H12" s="9">
        <f>H13</f>
        <v>0</v>
      </c>
    </row>
    <row r="13" spans="1:10" ht="37.5" hidden="1" x14ac:dyDescent="0.2">
      <c r="A13" s="5"/>
      <c r="B13" s="2" t="s">
        <v>6</v>
      </c>
      <c r="C13" s="10" t="s">
        <v>364</v>
      </c>
      <c r="D13" s="11" t="s">
        <v>7</v>
      </c>
      <c r="E13" s="9"/>
      <c r="F13" s="18"/>
      <c r="G13" s="9">
        <v>0</v>
      </c>
      <c r="H13" s="9"/>
    </row>
    <row r="14" spans="1:10" ht="18.75" hidden="1" x14ac:dyDescent="0.2">
      <c r="A14" s="5"/>
      <c r="B14" s="2" t="s">
        <v>361</v>
      </c>
      <c r="C14" s="10" t="s">
        <v>365</v>
      </c>
      <c r="D14" s="11"/>
      <c r="E14" s="9"/>
      <c r="F14" s="18"/>
      <c r="G14" s="9">
        <f>G15</f>
        <v>0</v>
      </c>
      <c r="H14" s="9">
        <f>H15</f>
        <v>0</v>
      </c>
    </row>
    <row r="15" spans="1:10" ht="37.5" hidden="1" x14ac:dyDescent="0.2">
      <c r="A15" s="5"/>
      <c r="B15" s="2" t="s">
        <v>6</v>
      </c>
      <c r="C15" s="10" t="s">
        <v>365</v>
      </c>
      <c r="D15" s="11" t="s">
        <v>7</v>
      </c>
      <c r="E15" s="9"/>
      <c r="F15" s="18"/>
      <c r="G15" s="9">
        <v>0</v>
      </c>
      <c r="H15" s="9">
        <v>0</v>
      </c>
    </row>
    <row r="16" spans="1:10" ht="36.75" customHeight="1" x14ac:dyDescent="0.2">
      <c r="A16" s="5"/>
      <c r="B16" s="2" t="s">
        <v>362</v>
      </c>
      <c r="C16" s="10" t="s">
        <v>366</v>
      </c>
      <c r="D16" s="11"/>
      <c r="E16" s="9"/>
      <c r="F16" s="18"/>
      <c r="G16" s="9">
        <f>G17</f>
        <v>8.4</v>
      </c>
      <c r="H16" s="9">
        <f>H17</f>
        <v>8.4</v>
      </c>
    </row>
    <row r="17" spans="1:8" ht="37.5" x14ac:dyDescent="0.2">
      <c r="A17" s="5"/>
      <c r="B17" s="2" t="s">
        <v>107</v>
      </c>
      <c r="C17" s="10" t="s">
        <v>366</v>
      </c>
      <c r="D17" s="11">
        <v>200</v>
      </c>
      <c r="E17" s="9"/>
      <c r="F17" s="18"/>
      <c r="G17" s="9">
        <v>8.4</v>
      </c>
      <c r="H17" s="9">
        <v>8.4</v>
      </c>
    </row>
    <row r="18" spans="1:8" ht="25.5" customHeight="1" x14ac:dyDescent="0.2">
      <c r="A18" s="5"/>
      <c r="B18" s="2" t="s">
        <v>192</v>
      </c>
      <c r="C18" s="10" t="s">
        <v>169</v>
      </c>
      <c r="D18" s="11"/>
      <c r="E18" s="9" t="e">
        <f>E19+#REF!+E21</f>
        <v>#REF!</v>
      </c>
      <c r="F18" s="9" t="e">
        <f>F19+#REF!+F21</f>
        <v>#REF!</v>
      </c>
      <c r="G18" s="9">
        <f>G19+G21</f>
        <v>158720.9</v>
      </c>
      <c r="H18" s="9">
        <f>H19+H21</f>
        <v>168523.1</v>
      </c>
    </row>
    <row r="19" spans="1:8" ht="37.5" x14ac:dyDescent="0.2">
      <c r="A19" s="5"/>
      <c r="B19" s="2" t="s">
        <v>25</v>
      </c>
      <c r="C19" s="10" t="s">
        <v>108</v>
      </c>
      <c r="D19" s="11"/>
      <c r="E19" s="9">
        <f t="shared" ref="E19:H19" si="1">E20</f>
        <v>48941.700000000004</v>
      </c>
      <c r="F19" s="9">
        <f t="shared" si="1"/>
        <v>0</v>
      </c>
      <c r="G19" s="9">
        <f t="shared" si="1"/>
        <v>68471.899999999994</v>
      </c>
      <c r="H19" s="9">
        <f t="shared" si="1"/>
        <v>63581</v>
      </c>
    </row>
    <row r="20" spans="1:8" ht="37.5" x14ac:dyDescent="0.2">
      <c r="A20" s="5"/>
      <c r="B20" s="2" t="s">
        <v>6</v>
      </c>
      <c r="C20" s="10" t="s">
        <v>108</v>
      </c>
      <c r="D20" s="11">
        <v>600</v>
      </c>
      <c r="E20" s="9">
        <f>54514.9-5294.5-278.7</f>
        <v>48941.700000000004</v>
      </c>
      <c r="F20" s="9"/>
      <c r="G20" s="9">
        <v>68471.899999999994</v>
      </c>
      <c r="H20" s="9">
        <v>63581</v>
      </c>
    </row>
    <row r="21" spans="1:8" ht="60.75" customHeight="1" x14ac:dyDescent="0.2">
      <c r="A21" s="5"/>
      <c r="B21" s="2" t="s">
        <v>110</v>
      </c>
      <c r="C21" s="10" t="s">
        <v>109</v>
      </c>
      <c r="D21" s="11" t="s">
        <v>0</v>
      </c>
      <c r="E21" s="9">
        <f t="shared" ref="E21:H21" si="2">E22</f>
        <v>0</v>
      </c>
      <c r="F21" s="9">
        <f t="shared" si="2"/>
        <v>63957</v>
      </c>
      <c r="G21" s="9">
        <f t="shared" si="2"/>
        <v>90249</v>
      </c>
      <c r="H21" s="9">
        <f t="shared" si="2"/>
        <v>104942.1</v>
      </c>
    </row>
    <row r="22" spans="1:8" ht="37.5" x14ac:dyDescent="0.2">
      <c r="A22" s="5"/>
      <c r="B22" s="2" t="s">
        <v>6</v>
      </c>
      <c r="C22" s="10" t="s">
        <v>109</v>
      </c>
      <c r="D22" s="11">
        <v>600</v>
      </c>
      <c r="E22" s="9"/>
      <c r="F22" s="9">
        <v>63957</v>
      </c>
      <c r="G22" s="9">
        <v>90249</v>
      </c>
      <c r="H22" s="9">
        <v>104942.1</v>
      </c>
    </row>
    <row r="23" spans="1:8" ht="37.5" hidden="1" x14ac:dyDescent="0.2">
      <c r="A23" s="5"/>
      <c r="B23" s="2" t="s">
        <v>6</v>
      </c>
      <c r="C23" s="10" t="s">
        <v>268</v>
      </c>
      <c r="D23" s="11">
        <v>600</v>
      </c>
      <c r="E23" s="9">
        <v>278.7</v>
      </c>
      <c r="F23" s="9">
        <v>5294.5</v>
      </c>
      <c r="G23" s="9"/>
      <c r="H23" s="9"/>
    </row>
    <row r="24" spans="1:8" ht="60" customHeight="1" x14ac:dyDescent="0.2">
      <c r="A24" s="5"/>
      <c r="B24" s="2" t="s">
        <v>321</v>
      </c>
      <c r="C24" s="10" t="s">
        <v>328</v>
      </c>
      <c r="D24" s="11"/>
      <c r="E24" s="9">
        <f>E25</f>
        <v>0</v>
      </c>
      <c r="F24" s="9">
        <f>F25+F27</f>
        <v>2375.8000000000002</v>
      </c>
      <c r="G24" s="9">
        <f>G25+G27</f>
        <v>2839.8</v>
      </c>
      <c r="H24" s="9">
        <f>H25+H27</f>
        <v>2839.8</v>
      </c>
    </row>
    <row r="25" spans="1:8" ht="56.25" x14ac:dyDescent="0.2">
      <c r="A25" s="5"/>
      <c r="B25" s="2" t="s">
        <v>163</v>
      </c>
      <c r="C25" s="10" t="s">
        <v>162</v>
      </c>
      <c r="D25" s="11"/>
      <c r="E25" s="9">
        <f t="shared" ref="E25:H25" si="3">E26</f>
        <v>0</v>
      </c>
      <c r="F25" s="9">
        <f t="shared" si="3"/>
        <v>475.8</v>
      </c>
      <c r="G25" s="9">
        <f t="shared" si="3"/>
        <v>302.8</v>
      </c>
      <c r="H25" s="9">
        <f t="shared" si="3"/>
        <v>302.8</v>
      </c>
    </row>
    <row r="26" spans="1:8" ht="18.75" x14ac:dyDescent="0.2">
      <c r="A26" s="5"/>
      <c r="B26" s="2" t="s">
        <v>8</v>
      </c>
      <c r="C26" s="10" t="s">
        <v>162</v>
      </c>
      <c r="D26" s="11">
        <v>300</v>
      </c>
      <c r="E26" s="9"/>
      <c r="F26" s="9">
        <v>475.8</v>
      </c>
      <c r="G26" s="9">
        <v>302.8</v>
      </c>
      <c r="H26" s="9">
        <v>302.8</v>
      </c>
    </row>
    <row r="27" spans="1:8" ht="24" customHeight="1" x14ac:dyDescent="0.2">
      <c r="A27" s="5"/>
      <c r="B27" s="2" t="s">
        <v>67</v>
      </c>
      <c r="C27" s="10" t="s">
        <v>183</v>
      </c>
      <c r="D27" s="11"/>
      <c r="E27" s="9">
        <f t="shared" ref="E27:H27" si="4">E28</f>
        <v>0</v>
      </c>
      <c r="F27" s="9">
        <f t="shared" si="4"/>
        <v>1900</v>
      </c>
      <c r="G27" s="9">
        <f t="shared" si="4"/>
        <v>2537</v>
      </c>
      <c r="H27" s="9">
        <f t="shared" si="4"/>
        <v>2537</v>
      </c>
    </row>
    <row r="28" spans="1:8" ht="37.5" x14ac:dyDescent="0.2">
      <c r="A28" s="5"/>
      <c r="B28" s="2" t="s">
        <v>6</v>
      </c>
      <c r="C28" s="10" t="s">
        <v>183</v>
      </c>
      <c r="D28" s="11">
        <v>600</v>
      </c>
      <c r="E28" s="9"/>
      <c r="F28" s="9">
        <v>1900</v>
      </c>
      <c r="G28" s="9">
        <v>2537</v>
      </c>
      <c r="H28" s="9">
        <v>2537</v>
      </c>
    </row>
    <row r="29" spans="1:8" ht="18.75" x14ac:dyDescent="0.2">
      <c r="A29" s="5"/>
      <c r="B29" s="2" t="s">
        <v>37</v>
      </c>
      <c r="C29" s="10" t="s">
        <v>112</v>
      </c>
      <c r="D29" s="11" t="s">
        <v>0</v>
      </c>
      <c r="E29" s="9" t="e">
        <f>E30+E32+E51+E57+E61+E67+E70</f>
        <v>#REF!</v>
      </c>
      <c r="F29" s="9" t="e">
        <f>F30+F32+F51+F57+F61+F67+F70</f>
        <v>#REF!</v>
      </c>
      <c r="G29" s="9">
        <f>G30+G32+G51+G57+G61+G67+G70+G64+G73</f>
        <v>339223.60000000003</v>
      </c>
      <c r="H29" s="9">
        <f>H30+H32+H51+H57+H61+H67+H70+H64+H73</f>
        <v>356336.9</v>
      </c>
    </row>
    <row r="30" spans="1:8" ht="37.5" x14ac:dyDescent="0.2">
      <c r="A30" s="5"/>
      <c r="B30" s="12" t="s">
        <v>111</v>
      </c>
      <c r="C30" s="10" t="s">
        <v>113</v>
      </c>
      <c r="D30" s="11" t="s">
        <v>0</v>
      </c>
      <c r="E30" s="9">
        <f t="shared" ref="E30:H30" si="5">E31</f>
        <v>935.8</v>
      </c>
      <c r="F30" s="9">
        <f t="shared" si="5"/>
        <v>0</v>
      </c>
      <c r="G30" s="9">
        <f t="shared" si="5"/>
        <v>309.8</v>
      </c>
      <c r="H30" s="9">
        <f t="shared" si="5"/>
        <v>155</v>
      </c>
    </row>
    <row r="31" spans="1:8" ht="18.75" customHeight="1" x14ac:dyDescent="0.2">
      <c r="A31" s="5"/>
      <c r="B31" s="2" t="s">
        <v>6</v>
      </c>
      <c r="C31" s="10" t="s">
        <v>113</v>
      </c>
      <c r="D31" s="11">
        <v>600</v>
      </c>
      <c r="E31" s="9">
        <v>935.8</v>
      </c>
      <c r="F31" s="9">
        <v>0</v>
      </c>
      <c r="G31" s="9">
        <v>309.8</v>
      </c>
      <c r="H31" s="9">
        <v>155</v>
      </c>
    </row>
    <row r="32" spans="1:8" ht="18.75" x14ac:dyDescent="0.2">
      <c r="A32" s="5"/>
      <c r="B32" s="2" t="s">
        <v>115</v>
      </c>
      <c r="C32" s="10" t="s">
        <v>203</v>
      </c>
      <c r="D32" s="11"/>
      <c r="E32" s="9">
        <f>E33+E35+E37+E39+E41+E43+E47</f>
        <v>14491.1</v>
      </c>
      <c r="F32" s="9">
        <f>F33+F35+F37+F39+F41+F43+F47</f>
        <v>965.7</v>
      </c>
      <c r="G32" s="9">
        <f>G33+G35+G37+G39+G41+G43+G47+G49+G45</f>
        <v>21110.6</v>
      </c>
      <c r="H32" s="9">
        <f>H33+H35+H37+H39+H41+H43+H47+H49+H45</f>
        <v>19423.700000000004</v>
      </c>
    </row>
    <row r="33" spans="1:8" ht="18.75" x14ac:dyDescent="0.2">
      <c r="A33" s="5"/>
      <c r="B33" s="2" t="s">
        <v>68</v>
      </c>
      <c r="C33" s="10" t="s">
        <v>204</v>
      </c>
      <c r="D33" s="11"/>
      <c r="E33" s="9">
        <f t="shared" ref="E33:H33" si="6">E34</f>
        <v>10864.7</v>
      </c>
      <c r="F33" s="9">
        <f t="shared" si="6"/>
        <v>0</v>
      </c>
      <c r="G33" s="9">
        <f t="shared" si="6"/>
        <v>13275</v>
      </c>
      <c r="H33" s="9">
        <f t="shared" si="6"/>
        <v>13275</v>
      </c>
    </row>
    <row r="34" spans="1:8" ht="37.5" x14ac:dyDescent="0.2">
      <c r="A34" s="5"/>
      <c r="B34" s="2" t="s">
        <v>6</v>
      </c>
      <c r="C34" s="10" t="s">
        <v>204</v>
      </c>
      <c r="D34" s="11">
        <v>600</v>
      </c>
      <c r="E34" s="9">
        <v>10864.7</v>
      </c>
      <c r="F34" s="9">
        <v>0</v>
      </c>
      <c r="G34" s="9">
        <v>13275</v>
      </c>
      <c r="H34" s="9">
        <v>13275</v>
      </c>
    </row>
    <row r="35" spans="1:8" ht="41.25" customHeight="1" x14ac:dyDescent="0.2">
      <c r="A35" s="5"/>
      <c r="B35" s="2" t="s">
        <v>254</v>
      </c>
      <c r="C35" s="10" t="s">
        <v>205</v>
      </c>
      <c r="D35" s="11"/>
      <c r="E35" s="9">
        <v>3163</v>
      </c>
      <c r="F35" s="9">
        <v>0</v>
      </c>
      <c r="G35" s="9">
        <f>G36</f>
        <v>3237.1</v>
      </c>
      <c r="H35" s="9">
        <f>H36</f>
        <v>1550.2</v>
      </c>
    </row>
    <row r="36" spans="1:8" ht="37.5" x14ac:dyDescent="0.2">
      <c r="A36" s="5"/>
      <c r="B36" s="2" t="s">
        <v>6</v>
      </c>
      <c r="C36" s="10" t="s">
        <v>205</v>
      </c>
      <c r="D36" s="11">
        <v>600</v>
      </c>
      <c r="E36" s="9">
        <v>3163</v>
      </c>
      <c r="F36" s="9"/>
      <c r="G36" s="9">
        <v>3237.1</v>
      </c>
      <c r="H36" s="9">
        <v>1550.2</v>
      </c>
    </row>
    <row r="37" spans="1:8" ht="56.25" x14ac:dyDescent="0.2">
      <c r="A37" s="5"/>
      <c r="B37" s="2" t="s">
        <v>255</v>
      </c>
      <c r="C37" s="10" t="s">
        <v>207</v>
      </c>
      <c r="D37" s="11"/>
      <c r="E37" s="9">
        <v>75</v>
      </c>
      <c r="F37" s="9">
        <v>0</v>
      </c>
      <c r="G37" s="9">
        <f>G38</f>
        <v>64.599999999999994</v>
      </c>
      <c r="H37" s="9">
        <f>H38</f>
        <v>64.599999999999994</v>
      </c>
    </row>
    <row r="38" spans="1:8" ht="37.5" x14ac:dyDescent="0.2">
      <c r="A38" s="5"/>
      <c r="B38" s="2" t="s">
        <v>107</v>
      </c>
      <c r="C38" s="10" t="s">
        <v>207</v>
      </c>
      <c r="D38" s="11">
        <v>200</v>
      </c>
      <c r="E38" s="9">
        <v>75</v>
      </c>
      <c r="F38" s="9"/>
      <c r="G38" s="9">
        <v>64.599999999999994</v>
      </c>
      <c r="H38" s="9">
        <v>64.599999999999994</v>
      </c>
    </row>
    <row r="39" spans="1:8" ht="41.25" hidden="1" customHeight="1" x14ac:dyDescent="0.2">
      <c r="A39" s="5"/>
      <c r="B39" s="2" t="s">
        <v>256</v>
      </c>
      <c r="C39" s="10" t="s">
        <v>208</v>
      </c>
      <c r="D39" s="11"/>
      <c r="E39" s="9">
        <v>100</v>
      </c>
      <c r="F39" s="9">
        <v>0</v>
      </c>
      <c r="G39" s="9">
        <f>G40</f>
        <v>0</v>
      </c>
      <c r="H39" s="9">
        <f>H40</f>
        <v>0</v>
      </c>
    </row>
    <row r="40" spans="1:8" ht="37.5" hidden="1" x14ac:dyDescent="0.2">
      <c r="A40" s="5"/>
      <c r="B40" s="2" t="s">
        <v>6</v>
      </c>
      <c r="C40" s="10" t="s">
        <v>208</v>
      </c>
      <c r="D40" s="11">
        <v>600</v>
      </c>
      <c r="E40" s="9">
        <v>100</v>
      </c>
      <c r="F40" s="9"/>
      <c r="G40" s="9"/>
      <c r="H40" s="9"/>
    </row>
    <row r="41" spans="1:8" ht="44.25" customHeight="1" x14ac:dyDescent="0.2">
      <c r="A41" s="5"/>
      <c r="B41" s="2" t="s">
        <v>258</v>
      </c>
      <c r="C41" s="10" t="s">
        <v>206</v>
      </c>
      <c r="D41" s="11" t="s">
        <v>0</v>
      </c>
      <c r="E41" s="9">
        <v>218.4</v>
      </c>
      <c r="F41" s="9">
        <v>0</v>
      </c>
      <c r="G41" s="9">
        <f>G42</f>
        <v>379</v>
      </c>
      <c r="H41" s="9">
        <f>H42</f>
        <v>379</v>
      </c>
    </row>
    <row r="42" spans="1:8" ht="34.5" customHeight="1" x14ac:dyDescent="0.2">
      <c r="A42" s="5"/>
      <c r="B42" s="2" t="s">
        <v>6</v>
      </c>
      <c r="C42" s="10" t="s">
        <v>206</v>
      </c>
      <c r="D42" s="11">
        <v>600</v>
      </c>
      <c r="E42" s="9">
        <v>218.4</v>
      </c>
      <c r="F42" s="9">
        <v>0</v>
      </c>
      <c r="G42" s="9">
        <v>379</v>
      </c>
      <c r="H42" s="9">
        <v>379</v>
      </c>
    </row>
    <row r="43" spans="1:8" ht="56.25" x14ac:dyDescent="0.2">
      <c r="A43" s="5"/>
      <c r="B43" s="2" t="s">
        <v>257</v>
      </c>
      <c r="C43" s="10" t="s">
        <v>252</v>
      </c>
      <c r="D43" s="11"/>
      <c r="E43" s="9">
        <v>70</v>
      </c>
      <c r="F43" s="9">
        <v>0</v>
      </c>
      <c r="G43" s="9">
        <f>G44</f>
        <v>70</v>
      </c>
      <c r="H43" s="9">
        <f>H44</f>
        <v>70</v>
      </c>
    </row>
    <row r="44" spans="1:8" ht="37.5" x14ac:dyDescent="0.2">
      <c r="A44" s="5"/>
      <c r="B44" s="2" t="s">
        <v>6</v>
      </c>
      <c r="C44" s="10" t="s">
        <v>252</v>
      </c>
      <c r="D44" s="11">
        <v>600</v>
      </c>
      <c r="E44" s="9">
        <v>70</v>
      </c>
      <c r="F44" s="9"/>
      <c r="G44" s="9">
        <v>70</v>
      </c>
      <c r="H44" s="9">
        <v>70</v>
      </c>
    </row>
    <row r="45" spans="1:8" ht="56.25" x14ac:dyDescent="0.2">
      <c r="A45" s="5"/>
      <c r="B45" s="2" t="s">
        <v>369</v>
      </c>
      <c r="C45" s="10" t="s">
        <v>370</v>
      </c>
      <c r="D45" s="11"/>
      <c r="E45" s="9"/>
      <c r="F45" s="9"/>
      <c r="G45" s="9">
        <f>G46</f>
        <v>13.4</v>
      </c>
      <c r="H45" s="9">
        <f>H46</f>
        <v>13.4</v>
      </c>
    </row>
    <row r="46" spans="1:8" ht="37.5" x14ac:dyDescent="0.2">
      <c r="A46" s="5"/>
      <c r="B46" s="2" t="s">
        <v>107</v>
      </c>
      <c r="C46" s="10" t="s">
        <v>370</v>
      </c>
      <c r="D46" s="11">
        <v>200</v>
      </c>
      <c r="E46" s="9"/>
      <c r="F46" s="9"/>
      <c r="G46" s="9">
        <v>13.4</v>
      </c>
      <c r="H46" s="9">
        <v>13.4</v>
      </c>
    </row>
    <row r="47" spans="1:8" ht="44.25" customHeight="1" x14ac:dyDescent="0.2">
      <c r="A47" s="5"/>
      <c r="B47" s="16" t="s">
        <v>341</v>
      </c>
      <c r="C47" s="10" t="s">
        <v>342</v>
      </c>
      <c r="D47" s="11"/>
      <c r="E47" s="9">
        <f t="shared" ref="E47:H47" si="7">E48</f>
        <v>0</v>
      </c>
      <c r="F47" s="9">
        <f t="shared" si="7"/>
        <v>965.7</v>
      </c>
      <c r="G47" s="9">
        <f t="shared" si="7"/>
        <v>1266.5</v>
      </c>
      <c r="H47" s="9">
        <f t="shared" si="7"/>
        <v>1266.5</v>
      </c>
    </row>
    <row r="48" spans="1:8" ht="37.5" x14ac:dyDescent="0.2">
      <c r="A48" s="5"/>
      <c r="B48" s="2" t="s">
        <v>6</v>
      </c>
      <c r="C48" s="10" t="s">
        <v>342</v>
      </c>
      <c r="D48" s="11" t="str">
        <f>'[1]2018'!G105</f>
        <v>600</v>
      </c>
      <c r="E48" s="9">
        <v>0</v>
      </c>
      <c r="F48" s="9">
        <v>965.7</v>
      </c>
      <c r="G48" s="9">
        <v>1266.5</v>
      </c>
      <c r="H48" s="9">
        <v>1266.5</v>
      </c>
    </row>
    <row r="49" spans="1:8" ht="75" x14ac:dyDescent="0.2">
      <c r="A49" s="5"/>
      <c r="B49" s="2" t="s">
        <v>367</v>
      </c>
      <c r="C49" s="10" t="s">
        <v>368</v>
      </c>
      <c r="D49" s="11"/>
      <c r="E49" s="9"/>
      <c r="F49" s="9"/>
      <c r="G49" s="9">
        <f>G50</f>
        <v>2805</v>
      </c>
      <c r="H49" s="9">
        <f>H50</f>
        <v>2805</v>
      </c>
    </row>
    <row r="50" spans="1:8" ht="37.5" x14ac:dyDescent="0.2">
      <c r="A50" s="5"/>
      <c r="B50" s="2" t="s">
        <v>6</v>
      </c>
      <c r="C50" s="10" t="s">
        <v>368</v>
      </c>
      <c r="D50" s="11">
        <v>600</v>
      </c>
      <c r="E50" s="9"/>
      <c r="F50" s="9"/>
      <c r="G50" s="9">
        <v>2805</v>
      </c>
      <c r="H50" s="9">
        <v>2805</v>
      </c>
    </row>
    <row r="51" spans="1:8" ht="18.75" customHeight="1" x14ac:dyDescent="0.2">
      <c r="A51" s="5"/>
      <c r="B51" s="2" t="s">
        <v>192</v>
      </c>
      <c r="C51" s="10" t="s">
        <v>114</v>
      </c>
      <c r="D51" s="11"/>
      <c r="E51" s="9" t="e">
        <f>E52+#REF!+E55</f>
        <v>#REF!</v>
      </c>
      <c r="F51" s="9" t="e">
        <f>F52+#REF!+F55</f>
        <v>#REF!</v>
      </c>
      <c r="G51" s="9">
        <f>G52+G55</f>
        <v>265646.5</v>
      </c>
      <c r="H51" s="9">
        <f>H52+H55</f>
        <v>292976.3</v>
      </c>
    </row>
    <row r="52" spans="1:8" ht="37.5" x14ac:dyDescent="0.2">
      <c r="A52" s="5"/>
      <c r="B52" s="2" t="s">
        <v>25</v>
      </c>
      <c r="C52" s="10" t="s">
        <v>209</v>
      </c>
      <c r="D52" s="11" t="s">
        <v>0</v>
      </c>
      <c r="E52" s="9">
        <f t="shared" ref="E52:H52" si="8">E53</f>
        <v>58534.1</v>
      </c>
      <c r="F52" s="9">
        <f t="shared" si="8"/>
        <v>0</v>
      </c>
      <c r="G52" s="9">
        <f t="shared" si="8"/>
        <v>71697.3</v>
      </c>
      <c r="H52" s="9">
        <f t="shared" si="8"/>
        <v>78621.7</v>
      </c>
    </row>
    <row r="53" spans="1:8" ht="39" customHeight="1" x14ac:dyDescent="0.2">
      <c r="A53" s="5"/>
      <c r="B53" s="2" t="s">
        <v>6</v>
      </c>
      <c r="C53" s="10" t="s">
        <v>209</v>
      </c>
      <c r="D53" s="11">
        <v>600</v>
      </c>
      <c r="E53" s="9">
        <f>65913.7-7010.6-369</f>
        <v>58534.1</v>
      </c>
      <c r="F53" s="9"/>
      <c r="G53" s="9">
        <f>71702.1-4.8</f>
        <v>71697.3</v>
      </c>
      <c r="H53" s="9">
        <f>78626.5-4.8</f>
        <v>78621.7</v>
      </c>
    </row>
    <row r="54" spans="1:8" ht="37.5" hidden="1" x14ac:dyDescent="0.2">
      <c r="A54" s="5"/>
      <c r="B54" s="2" t="s">
        <v>6</v>
      </c>
      <c r="C54" s="10" t="s">
        <v>269</v>
      </c>
      <c r="D54" s="11">
        <v>600</v>
      </c>
      <c r="E54" s="9">
        <v>369</v>
      </c>
      <c r="F54" s="9">
        <v>7010.6</v>
      </c>
      <c r="G54" s="9"/>
      <c r="H54" s="9"/>
    </row>
    <row r="55" spans="1:8" ht="98.25" customHeight="1" x14ac:dyDescent="0.2">
      <c r="A55" s="5"/>
      <c r="B55" s="2" t="s">
        <v>116</v>
      </c>
      <c r="C55" s="10" t="s">
        <v>210</v>
      </c>
      <c r="D55" s="11" t="s">
        <v>0</v>
      </c>
      <c r="E55" s="9">
        <f t="shared" ref="E55:H55" si="9">E56</f>
        <v>0</v>
      </c>
      <c r="F55" s="9">
        <f t="shared" si="9"/>
        <v>156320</v>
      </c>
      <c r="G55" s="9">
        <f t="shared" si="9"/>
        <v>193949.2</v>
      </c>
      <c r="H55" s="9">
        <f t="shared" si="9"/>
        <v>214354.6</v>
      </c>
    </row>
    <row r="56" spans="1:8" ht="37.5" x14ac:dyDescent="0.2">
      <c r="A56" s="5"/>
      <c r="B56" s="2" t="s">
        <v>6</v>
      </c>
      <c r="C56" s="10" t="s">
        <v>210</v>
      </c>
      <c r="D56" s="11">
        <v>600</v>
      </c>
      <c r="E56" s="9"/>
      <c r="F56" s="9">
        <v>156320</v>
      </c>
      <c r="G56" s="9">
        <v>193949.2</v>
      </c>
      <c r="H56" s="9">
        <v>214354.6</v>
      </c>
    </row>
    <row r="57" spans="1:8" ht="61.5" customHeight="1" x14ac:dyDescent="0.2">
      <c r="A57" s="5"/>
      <c r="B57" s="2" t="s">
        <v>321</v>
      </c>
      <c r="C57" s="10" t="s">
        <v>329</v>
      </c>
      <c r="D57" s="11"/>
      <c r="E57" s="9">
        <f>E58</f>
        <v>0</v>
      </c>
      <c r="F57" s="9">
        <f t="shared" ref="F57:H57" si="10">F58</f>
        <v>5050.8</v>
      </c>
      <c r="G57" s="9">
        <f t="shared" si="10"/>
        <v>5270.8</v>
      </c>
      <c r="H57" s="9">
        <f t="shared" si="10"/>
        <v>5270.8</v>
      </c>
    </row>
    <row r="58" spans="1:8" ht="21" customHeight="1" x14ac:dyDescent="0.2">
      <c r="A58" s="5"/>
      <c r="B58" s="2" t="s">
        <v>67</v>
      </c>
      <c r="C58" s="10" t="s">
        <v>211</v>
      </c>
      <c r="D58" s="11"/>
      <c r="E58" s="9">
        <f t="shared" ref="E58:H58" si="11">E59</f>
        <v>0</v>
      </c>
      <c r="F58" s="9">
        <f t="shared" si="11"/>
        <v>5050.8</v>
      </c>
      <c r="G58" s="9">
        <f t="shared" si="11"/>
        <v>5270.8</v>
      </c>
      <c r="H58" s="9">
        <f t="shared" si="11"/>
        <v>5270.8</v>
      </c>
    </row>
    <row r="59" spans="1:8" ht="35.25" customHeight="1" x14ac:dyDescent="0.2">
      <c r="A59" s="5"/>
      <c r="B59" s="2" t="s">
        <v>6</v>
      </c>
      <c r="C59" s="10" t="s">
        <v>211</v>
      </c>
      <c r="D59" s="11">
        <v>600</v>
      </c>
      <c r="E59" s="9"/>
      <c r="F59" s="9">
        <v>5050.8</v>
      </c>
      <c r="G59" s="9">
        <v>5270.8</v>
      </c>
      <c r="H59" s="9">
        <v>5270.8</v>
      </c>
    </row>
    <row r="60" spans="1:8" ht="0.75" hidden="1" customHeight="1" x14ac:dyDescent="0.2">
      <c r="A60" s="5"/>
      <c r="B60" s="2" t="s">
        <v>6</v>
      </c>
      <c r="C60" s="10" t="s">
        <v>332</v>
      </c>
      <c r="D60" s="11">
        <v>600</v>
      </c>
      <c r="E60" s="9"/>
      <c r="F60" s="9">
        <v>417</v>
      </c>
      <c r="G60" s="9"/>
      <c r="H60" s="9"/>
    </row>
    <row r="61" spans="1:8" ht="37.5" x14ac:dyDescent="0.2">
      <c r="A61" s="5"/>
      <c r="B61" s="2" t="s">
        <v>333</v>
      </c>
      <c r="C61" s="10" t="s">
        <v>334</v>
      </c>
      <c r="D61" s="11"/>
      <c r="E61" s="9">
        <f>E62</f>
        <v>0</v>
      </c>
      <c r="F61" s="9">
        <f t="shared" ref="F61:H61" si="12">F62</f>
        <v>417</v>
      </c>
      <c r="G61" s="9">
        <f t="shared" si="12"/>
        <v>578.5</v>
      </c>
      <c r="H61" s="9">
        <f t="shared" si="12"/>
        <v>578.5</v>
      </c>
    </row>
    <row r="62" spans="1:8" ht="75" x14ac:dyDescent="0.2">
      <c r="A62" s="5"/>
      <c r="B62" s="39" t="s">
        <v>419</v>
      </c>
      <c r="C62" s="10" t="s">
        <v>297</v>
      </c>
      <c r="D62" s="11"/>
      <c r="E62" s="9">
        <f t="shared" ref="E62:H62" si="13">E63</f>
        <v>0</v>
      </c>
      <c r="F62" s="9">
        <f t="shared" si="13"/>
        <v>417</v>
      </c>
      <c r="G62" s="9">
        <f t="shared" si="13"/>
        <v>578.5</v>
      </c>
      <c r="H62" s="9">
        <f t="shared" si="13"/>
        <v>578.5</v>
      </c>
    </row>
    <row r="63" spans="1:8" ht="37.5" x14ac:dyDescent="0.2">
      <c r="A63" s="5"/>
      <c r="B63" s="2" t="s">
        <v>6</v>
      </c>
      <c r="C63" s="10" t="s">
        <v>297</v>
      </c>
      <c r="D63" s="11">
        <v>600</v>
      </c>
      <c r="E63" s="9">
        <v>0</v>
      </c>
      <c r="F63" s="9">
        <v>417</v>
      </c>
      <c r="G63" s="9">
        <v>578.5</v>
      </c>
      <c r="H63" s="9">
        <v>578.5</v>
      </c>
    </row>
    <row r="64" spans="1:8" ht="37.5" x14ac:dyDescent="0.2">
      <c r="A64" s="5"/>
      <c r="B64" s="24" t="s">
        <v>355</v>
      </c>
      <c r="C64" s="10" t="s">
        <v>356</v>
      </c>
      <c r="D64" s="11"/>
      <c r="E64" s="9"/>
      <c r="F64" s="9"/>
      <c r="G64" s="9">
        <f>G65</f>
        <v>15774</v>
      </c>
      <c r="H64" s="9">
        <f>H65</f>
        <v>15774</v>
      </c>
    </row>
    <row r="65" spans="1:13" ht="56.25" x14ac:dyDescent="0.2">
      <c r="A65" s="5"/>
      <c r="B65" s="24" t="s">
        <v>357</v>
      </c>
      <c r="C65" s="10" t="s">
        <v>358</v>
      </c>
      <c r="D65" s="11"/>
      <c r="E65" s="9"/>
      <c r="F65" s="9"/>
      <c r="G65" s="9">
        <f>G66</f>
        <v>15774</v>
      </c>
      <c r="H65" s="9">
        <f>H66</f>
        <v>15774</v>
      </c>
    </row>
    <row r="66" spans="1:13" ht="37.5" x14ac:dyDescent="0.2">
      <c r="A66" s="5"/>
      <c r="B66" s="23" t="s">
        <v>6</v>
      </c>
      <c r="C66" s="10" t="s">
        <v>358</v>
      </c>
      <c r="D66" s="11">
        <v>600</v>
      </c>
      <c r="E66" s="9"/>
      <c r="F66" s="9"/>
      <c r="G66" s="9">
        <v>15774</v>
      </c>
      <c r="H66" s="9">
        <v>15774</v>
      </c>
    </row>
    <row r="67" spans="1:13" ht="42" customHeight="1" x14ac:dyDescent="0.2">
      <c r="A67" s="5"/>
      <c r="B67" s="2" t="s">
        <v>335</v>
      </c>
      <c r="C67" s="10" t="s">
        <v>336</v>
      </c>
      <c r="D67" s="11"/>
      <c r="E67" s="9">
        <f>E68</f>
        <v>0</v>
      </c>
      <c r="F67" s="9">
        <f t="shared" ref="F67:H68" si="14">F68</f>
        <v>169.7</v>
      </c>
      <c r="G67" s="9">
        <f t="shared" si="14"/>
        <v>20064.7</v>
      </c>
      <c r="H67" s="9">
        <f t="shared" si="14"/>
        <v>19658.2</v>
      </c>
    </row>
    <row r="68" spans="1:13" ht="56.25" x14ac:dyDescent="0.2">
      <c r="A68" s="5"/>
      <c r="B68" s="2" t="s">
        <v>300</v>
      </c>
      <c r="C68" s="10" t="s">
        <v>301</v>
      </c>
      <c r="D68" s="11"/>
      <c r="E68" s="9">
        <f>E69</f>
        <v>0</v>
      </c>
      <c r="F68" s="9">
        <f t="shared" si="14"/>
        <v>169.7</v>
      </c>
      <c r="G68" s="9">
        <f t="shared" si="14"/>
        <v>20064.7</v>
      </c>
      <c r="H68" s="9">
        <f t="shared" si="14"/>
        <v>19658.2</v>
      </c>
    </row>
    <row r="69" spans="1:13" ht="37.5" x14ac:dyDescent="0.2">
      <c r="A69" s="5"/>
      <c r="B69" s="2" t="s">
        <v>6</v>
      </c>
      <c r="C69" s="10" t="s">
        <v>301</v>
      </c>
      <c r="D69" s="11">
        <v>600</v>
      </c>
      <c r="E69" s="9">
        <v>0</v>
      </c>
      <c r="F69" s="9">
        <v>169.7</v>
      </c>
      <c r="G69" s="9">
        <v>20064.7</v>
      </c>
      <c r="H69" s="9">
        <v>19658.2</v>
      </c>
      <c r="M69" s="34"/>
    </row>
    <row r="70" spans="1:13" ht="25.5" customHeight="1" x14ac:dyDescent="0.2">
      <c r="A70" s="5"/>
      <c r="B70" s="25" t="s">
        <v>331</v>
      </c>
      <c r="C70" s="10" t="s">
        <v>330</v>
      </c>
      <c r="D70" s="11"/>
      <c r="E70" s="9">
        <f>E71</f>
        <v>173.9</v>
      </c>
      <c r="F70" s="9">
        <f t="shared" ref="F70:H70" si="15">F71</f>
        <v>3303.5</v>
      </c>
      <c r="G70" s="9">
        <f t="shared" si="15"/>
        <v>8018.8</v>
      </c>
      <c r="H70" s="9">
        <f t="shared" si="15"/>
        <v>0</v>
      </c>
    </row>
    <row r="71" spans="1:13" ht="39" customHeight="1" x14ac:dyDescent="0.2">
      <c r="A71" s="5"/>
      <c r="B71" s="2" t="s">
        <v>245</v>
      </c>
      <c r="C71" s="10" t="s">
        <v>284</v>
      </c>
      <c r="D71" s="11"/>
      <c r="E71" s="9">
        <f t="shared" ref="E71:H71" si="16">E72</f>
        <v>173.9</v>
      </c>
      <c r="F71" s="9">
        <f t="shared" si="16"/>
        <v>3303.5</v>
      </c>
      <c r="G71" s="9">
        <f t="shared" si="16"/>
        <v>8018.8</v>
      </c>
      <c r="H71" s="9">
        <f t="shared" si="16"/>
        <v>0</v>
      </c>
    </row>
    <row r="72" spans="1:13" s="33" customFormat="1" ht="37.5" x14ac:dyDescent="0.2">
      <c r="A72" s="5"/>
      <c r="B72" s="2" t="s">
        <v>6</v>
      </c>
      <c r="C72" s="10" t="s">
        <v>284</v>
      </c>
      <c r="D72" s="11">
        <v>600</v>
      </c>
      <c r="E72" s="9">
        <v>173.9</v>
      </c>
      <c r="F72" s="9">
        <v>3303.5</v>
      </c>
      <c r="G72" s="9">
        <v>8018.8</v>
      </c>
      <c r="H72" s="9">
        <v>0</v>
      </c>
    </row>
    <row r="73" spans="1:13" s="33" customFormat="1" ht="37.5" x14ac:dyDescent="0.2">
      <c r="A73" s="5"/>
      <c r="B73" s="39" t="s">
        <v>409</v>
      </c>
      <c r="C73" s="36" t="s">
        <v>411</v>
      </c>
      <c r="D73" s="38"/>
      <c r="E73" s="9"/>
      <c r="F73" s="9"/>
      <c r="G73" s="9">
        <f>G74</f>
        <v>2449.9</v>
      </c>
      <c r="H73" s="9">
        <f>H74</f>
        <v>2500.4</v>
      </c>
    </row>
    <row r="74" spans="1:13" s="33" customFormat="1" ht="75" x14ac:dyDescent="0.2">
      <c r="A74" s="5"/>
      <c r="B74" s="39" t="s">
        <v>410</v>
      </c>
      <c r="C74" s="36" t="s">
        <v>412</v>
      </c>
      <c r="D74" s="38"/>
      <c r="E74" s="9"/>
      <c r="F74" s="9"/>
      <c r="G74" s="9">
        <f>G75</f>
        <v>2449.9</v>
      </c>
      <c r="H74" s="9">
        <f>H75</f>
        <v>2500.4</v>
      </c>
    </row>
    <row r="75" spans="1:13" s="33" customFormat="1" ht="37.5" x14ac:dyDescent="0.2">
      <c r="A75" s="5"/>
      <c r="B75" s="39" t="s">
        <v>6</v>
      </c>
      <c r="C75" s="36" t="s">
        <v>412</v>
      </c>
      <c r="D75" s="38">
        <v>600</v>
      </c>
      <c r="E75" s="9"/>
      <c r="F75" s="9"/>
      <c r="G75" s="9">
        <v>2449.9</v>
      </c>
      <c r="H75" s="9">
        <v>2500.4</v>
      </c>
    </row>
    <row r="76" spans="1:13" ht="18.75" x14ac:dyDescent="0.2">
      <c r="A76" s="5"/>
      <c r="B76" s="12" t="s">
        <v>38</v>
      </c>
      <c r="C76" s="10" t="s">
        <v>120</v>
      </c>
      <c r="D76" s="11"/>
      <c r="E76" s="9" t="e">
        <f>#REF!+E79+E84+E91</f>
        <v>#REF!</v>
      </c>
      <c r="F76" s="9" t="e">
        <f>#REF!+F79+F84+F91</f>
        <v>#REF!</v>
      </c>
      <c r="G76" s="9">
        <f>G79+G84+G91+G77+G87</f>
        <v>37319.199999999997</v>
      </c>
      <c r="H76" s="9">
        <f>H79+H84+H91+H77+H87</f>
        <v>39208.199999999997</v>
      </c>
    </row>
    <row r="77" spans="1:13" ht="37.5" x14ac:dyDescent="0.2">
      <c r="A77" s="5"/>
      <c r="B77" s="12" t="s">
        <v>371</v>
      </c>
      <c r="C77" s="10" t="s">
        <v>121</v>
      </c>
      <c r="D77" s="11"/>
      <c r="E77" s="9"/>
      <c r="F77" s="9"/>
      <c r="G77" s="9">
        <f>G78</f>
        <v>11</v>
      </c>
      <c r="H77" s="9">
        <f>H78</f>
        <v>0</v>
      </c>
    </row>
    <row r="78" spans="1:13" ht="37.5" x14ac:dyDescent="0.2">
      <c r="A78" s="5"/>
      <c r="B78" s="2" t="s">
        <v>6</v>
      </c>
      <c r="C78" s="10" t="s">
        <v>121</v>
      </c>
      <c r="D78" s="11">
        <v>600</v>
      </c>
      <c r="E78" s="9">
        <v>52</v>
      </c>
      <c r="F78" s="9"/>
      <c r="G78" s="9">
        <v>11</v>
      </c>
      <c r="H78" s="9">
        <v>0</v>
      </c>
    </row>
    <row r="79" spans="1:13" ht="19.5" customHeight="1" x14ac:dyDescent="0.2">
      <c r="A79" s="5"/>
      <c r="B79" s="2" t="s">
        <v>192</v>
      </c>
      <c r="C79" s="10" t="s">
        <v>233</v>
      </c>
      <c r="D79" s="11"/>
      <c r="E79" s="9" t="e">
        <f>E80+#REF!+#REF!</f>
        <v>#REF!</v>
      </c>
      <c r="F79" s="9" t="e">
        <f>F80+#REF!+#REF!</f>
        <v>#REF!</v>
      </c>
      <c r="G79" s="9">
        <f>G80</f>
        <v>23788.799999999999</v>
      </c>
      <c r="H79" s="9">
        <f>H80</f>
        <v>25036.399999999998</v>
      </c>
    </row>
    <row r="80" spans="1:13" ht="37.5" x14ac:dyDescent="0.2">
      <c r="A80" s="5"/>
      <c r="B80" s="12" t="s">
        <v>25</v>
      </c>
      <c r="C80" s="10" t="s">
        <v>212</v>
      </c>
      <c r="D80" s="11"/>
      <c r="E80" s="9">
        <f t="shared" ref="E80:H80" si="17">E81</f>
        <v>10123.5</v>
      </c>
      <c r="F80" s="9">
        <f t="shared" si="17"/>
        <v>0</v>
      </c>
      <c r="G80" s="9">
        <f t="shared" si="17"/>
        <v>23788.799999999999</v>
      </c>
      <c r="H80" s="9">
        <f t="shared" si="17"/>
        <v>25036.399999999998</v>
      </c>
    </row>
    <row r="81" spans="1:8" ht="37.5" x14ac:dyDescent="0.2">
      <c r="A81" s="5"/>
      <c r="B81" s="2" t="s">
        <v>6</v>
      </c>
      <c r="C81" s="10" t="s">
        <v>212</v>
      </c>
      <c r="D81" s="11">
        <v>600</v>
      </c>
      <c r="E81" s="9">
        <v>10123.5</v>
      </c>
      <c r="F81" s="9"/>
      <c r="G81" s="9">
        <f>36057.6-12268.8</f>
        <v>23788.799999999999</v>
      </c>
      <c r="H81" s="9">
        <f>37918.6-12882.2</f>
        <v>25036.399999999998</v>
      </c>
    </row>
    <row r="82" spans="1:8" ht="37.5" hidden="1" x14ac:dyDescent="0.2">
      <c r="A82" s="5"/>
      <c r="B82" s="2" t="s">
        <v>6</v>
      </c>
      <c r="C82" s="10" t="s">
        <v>275</v>
      </c>
      <c r="D82" s="11">
        <v>600</v>
      </c>
      <c r="E82" s="9">
        <v>10553</v>
      </c>
      <c r="F82" s="9"/>
      <c r="G82" s="9"/>
      <c r="H82" s="9"/>
    </row>
    <row r="83" spans="1:8" ht="37.5" hidden="1" x14ac:dyDescent="0.2">
      <c r="A83" s="5"/>
      <c r="B83" s="2" t="s">
        <v>6</v>
      </c>
      <c r="C83" s="10" t="s">
        <v>267</v>
      </c>
      <c r="D83" s="11">
        <v>600</v>
      </c>
      <c r="E83" s="9">
        <v>88.7</v>
      </c>
      <c r="F83" s="9">
        <v>1685.6</v>
      </c>
      <c r="G83" s="9"/>
      <c r="H83" s="9"/>
    </row>
    <row r="84" spans="1:8" ht="18.75" hidden="1" x14ac:dyDescent="0.2">
      <c r="A84" s="5"/>
      <c r="B84" s="2" t="s">
        <v>69</v>
      </c>
      <c r="C84" s="10" t="s">
        <v>222</v>
      </c>
      <c r="D84" s="11"/>
      <c r="E84" s="9" t="e">
        <f>E85+E87+#REF!</f>
        <v>#REF!</v>
      </c>
      <c r="F84" s="9" t="e">
        <f>F85+F87+#REF!</f>
        <v>#REF!</v>
      </c>
      <c r="G84" s="9">
        <f>G85</f>
        <v>0</v>
      </c>
      <c r="H84" s="9">
        <f>H85</f>
        <v>0</v>
      </c>
    </row>
    <row r="85" spans="1:8" ht="37.5" hidden="1" x14ac:dyDescent="0.2">
      <c r="A85" s="5"/>
      <c r="B85" s="2" t="s">
        <v>168</v>
      </c>
      <c r="C85" s="10" t="s">
        <v>223</v>
      </c>
      <c r="D85" s="11"/>
      <c r="E85" s="9">
        <f t="shared" ref="E85:H85" si="18">E86</f>
        <v>160</v>
      </c>
      <c r="F85" s="9">
        <f t="shared" si="18"/>
        <v>0</v>
      </c>
      <c r="G85" s="9">
        <f t="shared" si="18"/>
        <v>0</v>
      </c>
      <c r="H85" s="9">
        <f t="shared" si="18"/>
        <v>0</v>
      </c>
    </row>
    <row r="86" spans="1:8" ht="37.5" hidden="1" x14ac:dyDescent="0.2">
      <c r="A86" s="5"/>
      <c r="B86" s="2" t="s">
        <v>6</v>
      </c>
      <c r="C86" s="10" t="s">
        <v>223</v>
      </c>
      <c r="D86" s="11">
        <v>600</v>
      </c>
      <c r="E86" s="9">
        <v>160</v>
      </c>
      <c r="F86" s="9">
        <v>0</v>
      </c>
      <c r="G86" s="9">
        <v>0</v>
      </c>
      <c r="H86" s="9">
        <v>0</v>
      </c>
    </row>
    <row r="87" spans="1:8" ht="39" customHeight="1" x14ac:dyDescent="0.2">
      <c r="A87" s="5"/>
      <c r="B87" s="2" t="s">
        <v>395</v>
      </c>
      <c r="C87" s="10" t="s">
        <v>275</v>
      </c>
      <c r="D87" s="11"/>
      <c r="E87" s="9">
        <f t="shared" ref="E87:F87" si="19">E88</f>
        <v>100</v>
      </c>
      <c r="F87" s="9">
        <f t="shared" si="19"/>
        <v>0</v>
      </c>
      <c r="G87" s="9">
        <f>G88+G89</f>
        <v>13049.4</v>
      </c>
      <c r="H87" s="9">
        <f>H88+H89</f>
        <v>13701.800000000001</v>
      </c>
    </row>
    <row r="88" spans="1:8" ht="36.75" customHeight="1" x14ac:dyDescent="0.2">
      <c r="A88" s="5"/>
      <c r="B88" s="2" t="s">
        <v>6</v>
      </c>
      <c r="C88" s="10" t="s">
        <v>275</v>
      </c>
      <c r="D88" s="11">
        <v>600</v>
      </c>
      <c r="E88" s="9">
        <v>100</v>
      </c>
      <c r="F88" s="9">
        <v>0</v>
      </c>
      <c r="G88" s="9">
        <f>646.4+12268.8</f>
        <v>12915.199999999999</v>
      </c>
      <c r="H88" s="9">
        <f>678.7+12882.2</f>
        <v>13560.900000000001</v>
      </c>
    </row>
    <row r="89" spans="1:8" ht="18.75" customHeight="1" x14ac:dyDescent="0.2">
      <c r="A89" s="5"/>
      <c r="B89" s="2" t="s">
        <v>11</v>
      </c>
      <c r="C89" s="10" t="s">
        <v>275</v>
      </c>
      <c r="D89" s="11">
        <v>800</v>
      </c>
      <c r="E89" s="9">
        <v>149.80000000000001</v>
      </c>
      <c r="F89" s="9">
        <v>0</v>
      </c>
      <c r="G89" s="9">
        <v>134.19999999999999</v>
      </c>
      <c r="H89" s="9">
        <v>140.9</v>
      </c>
    </row>
    <row r="90" spans="1:8" ht="60" customHeight="1" x14ac:dyDescent="0.2">
      <c r="A90" s="5"/>
      <c r="B90" s="2" t="s">
        <v>321</v>
      </c>
      <c r="C90" s="10" t="s">
        <v>338</v>
      </c>
      <c r="D90" s="11"/>
      <c r="E90" s="9">
        <f>E91</f>
        <v>0</v>
      </c>
      <c r="F90" s="9">
        <f t="shared" ref="F90:H90" si="20">F91</f>
        <v>350</v>
      </c>
      <c r="G90" s="9">
        <f t="shared" si="20"/>
        <v>470</v>
      </c>
      <c r="H90" s="9">
        <f t="shared" si="20"/>
        <v>470</v>
      </c>
    </row>
    <row r="91" spans="1:8" ht="19.5" customHeight="1" x14ac:dyDescent="0.2">
      <c r="A91" s="5"/>
      <c r="B91" s="2" t="s">
        <v>67</v>
      </c>
      <c r="C91" s="10" t="s">
        <v>224</v>
      </c>
      <c r="D91" s="11"/>
      <c r="E91" s="9">
        <f t="shared" ref="E91:H91" si="21">E92</f>
        <v>0</v>
      </c>
      <c r="F91" s="9">
        <f t="shared" si="21"/>
        <v>350</v>
      </c>
      <c r="G91" s="9">
        <f t="shared" si="21"/>
        <v>470</v>
      </c>
      <c r="H91" s="9">
        <f t="shared" si="21"/>
        <v>470</v>
      </c>
    </row>
    <row r="92" spans="1:8" ht="37.5" x14ac:dyDescent="0.2">
      <c r="A92" s="5"/>
      <c r="B92" s="2" t="s">
        <v>6</v>
      </c>
      <c r="C92" s="10" t="s">
        <v>224</v>
      </c>
      <c r="D92" s="11">
        <v>600</v>
      </c>
      <c r="E92" s="9"/>
      <c r="F92" s="9">
        <v>350</v>
      </c>
      <c r="G92" s="9">
        <v>470</v>
      </c>
      <c r="H92" s="9">
        <v>470</v>
      </c>
    </row>
    <row r="93" spans="1:8" ht="37.5" x14ac:dyDescent="0.2">
      <c r="A93" s="5"/>
      <c r="B93" s="2" t="s">
        <v>39</v>
      </c>
      <c r="C93" s="10" t="s">
        <v>122</v>
      </c>
      <c r="D93" s="11" t="s">
        <v>0</v>
      </c>
      <c r="E93" s="9">
        <f t="shared" ref="E93:H93" si="22">E94+E99+E104</f>
        <v>16224.800000000001</v>
      </c>
      <c r="F93" s="9">
        <f t="shared" si="22"/>
        <v>0</v>
      </c>
      <c r="G93" s="9">
        <f t="shared" ref="G93" si="23">G94+G99+G104</f>
        <v>19615.399999999998</v>
      </c>
      <c r="H93" s="9">
        <f t="shared" si="22"/>
        <v>20395</v>
      </c>
    </row>
    <row r="94" spans="1:8" ht="37.5" x14ac:dyDescent="0.2">
      <c r="A94" s="5"/>
      <c r="B94" s="2" t="s">
        <v>213</v>
      </c>
      <c r="C94" s="10" t="s">
        <v>216</v>
      </c>
      <c r="D94" s="11"/>
      <c r="E94" s="9">
        <f t="shared" ref="E94:H94" si="24">E95</f>
        <v>5558.4</v>
      </c>
      <c r="F94" s="9">
        <f t="shared" si="24"/>
        <v>0</v>
      </c>
      <c r="G94" s="9">
        <f t="shared" si="24"/>
        <v>5743.4</v>
      </c>
      <c r="H94" s="9">
        <f t="shared" si="24"/>
        <v>6006.7999999999993</v>
      </c>
    </row>
    <row r="95" spans="1:8" ht="18.75" x14ac:dyDescent="0.2">
      <c r="A95" s="5"/>
      <c r="B95" s="2" t="s">
        <v>30</v>
      </c>
      <c r="C95" s="10" t="s">
        <v>123</v>
      </c>
      <c r="D95" s="11" t="s">
        <v>0</v>
      </c>
      <c r="E95" s="9">
        <f t="shared" ref="E95:H95" si="25">E96+E97+E98</f>
        <v>5558.4</v>
      </c>
      <c r="F95" s="9">
        <f t="shared" si="25"/>
        <v>0</v>
      </c>
      <c r="G95" s="9">
        <f t="shared" ref="G95" si="26">G96+G97+G98</f>
        <v>5743.4</v>
      </c>
      <c r="H95" s="9">
        <f t="shared" si="25"/>
        <v>6006.7999999999993</v>
      </c>
    </row>
    <row r="96" spans="1:8" ht="59.25" customHeight="1" x14ac:dyDescent="0.2">
      <c r="A96" s="5"/>
      <c r="B96" s="2" t="s">
        <v>9</v>
      </c>
      <c r="C96" s="10" t="s">
        <v>123</v>
      </c>
      <c r="D96" s="11" t="s">
        <v>10</v>
      </c>
      <c r="E96" s="9">
        <v>4775.8999999999996</v>
      </c>
      <c r="F96" s="9"/>
      <c r="G96" s="9">
        <v>4734.8</v>
      </c>
      <c r="H96" s="9">
        <v>4924.5</v>
      </c>
    </row>
    <row r="97" spans="1:8" ht="37.5" x14ac:dyDescent="0.2">
      <c r="A97" s="5"/>
      <c r="B97" s="2" t="s">
        <v>107</v>
      </c>
      <c r="C97" s="10" t="s">
        <v>123</v>
      </c>
      <c r="D97" s="11" t="s">
        <v>5</v>
      </c>
      <c r="E97" s="9">
        <v>756.4</v>
      </c>
      <c r="F97" s="9"/>
      <c r="G97" s="9">
        <v>989.7</v>
      </c>
      <c r="H97" s="9">
        <v>1063.4000000000001</v>
      </c>
    </row>
    <row r="98" spans="1:8" ht="18.75" x14ac:dyDescent="0.2">
      <c r="A98" s="5"/>
      <c r="B98" s="2" t="s">
        <v>11</v>
      </c>
      <c r="C98" s="10" t="s">
        <v>123</v>
      </c>
      <c r="D98" s="11" t="s">
        <v>12</v>
      </c>
      <c r="E98" s="9">
        <v>26.1</v>
      </c>
      <c r="F98" s="9"/>
      <c r="G98" s="9">
        <v>18.899999999999999</v>
      </c>
      <c r="H98" s="9">
        <v>18.899999999999999</v>
      </c>
    </row>
    <row r="99" spans="1:8" ht="56.25" x14ac:dyDescent="0.2">
      <c r="A99" s="5"/>
      <c r="B99" s="2" t="s">
        <v>217</v>
      </c>
      <c r="C99" s="10" t="s">
        <v>218</v>
      </c>
      <c r="D99" s="11"/>
      <c r="E99" s="9">
        <f t="shared" ref="E99:H99" si="27">E100</f>
        <v>9122.8000000000011</v>
      </c>
      <c r="F99" s="9">
        <f t="shared" si="27"/>
        <v>0</v>
      </c>
      <c r="G99" s="9">
        <f t="shared" si="27"/>
        <v>10727.699999999999</v>
      </c>
      <c r="H99" s="9">
        <f t="shared" si="27"/>
        <v>11120.8</v>
      </c>
    </row>
    <row r="100" spans="1:8" ht="37.5" x14ac:dyDescent="0.2">
      <c r="A100" s="5"/>
      <c r="B100" s="2" t="s">
        <v>220</v>
      </c>
      <c r="C100" s="10" t="s">
        <v>124</v>
      </c>
      <c r="D100" s="11"/>
      <c r="E100" s="9">
        <f t="shared" ref="E100:H100" si="28">E101+E102+E103</f>
        <v>9122.8000000000011</v>
      </c>
      <c r="F100" s="9">
        <f t="shared" si="28"/>
        <v>0</v>
      </c>
      <c r="G100" s="9">
        <f t="shared" ref="G100" si="29">G101+G102+G103</f>
        <v>10727.699999999999</v>
      </c>
      <c r="H100" s="9">
        <f t="shared" si="28"/>
        <v>11120.8</v>
      </c>
    </row>
    <row r="101" spans="1:8" ht="57" customHeight="1" x14ac:dyDescent="0.2">
      <c r="A101" s="5"/>
      <c r="B101" s="2" t="s">
        <v>9</v>
      </c>
      <c r="C101" s="10" t="s">
        <v>124</v>
      </c>
      <c r="D101" s="11">
        <v>100</v>
      </c>
      <c r="E101" s="9">
        <v>8546.1</v>
      </c>
      <c r="F101" s="9"/>
      <c r="G101" s="9">
        <v>9808.7999999999993</v>
      </c>
      <c r="H101" s="9">
        <v>10201.299999999999</v>
      </c>
    </row>
    <row r="102" spans="1:8" ht="37.5" x14ac:dyDescent="0.2">
      <c r="A102" s="5"/>
      <c r="B102" s="2" t="s">
        <v>107</v>
      </c>
      <c r="C102" s="10" t="s">
        <v>124</v>
      </c>
      <c r="D102" s="11">
        <v>200</v>
      </c>
      <c r="E102" s="9">
        <v>575.70000000000005</v>
      </c>
      <c r="F102" s="9"/>
      <c r="G102" s="9">
        <v>917.9</v>
      </c>
      <c r="H102" s="9">
        <v>918.5</v>
      </c>
    </row>
    <row r="103" spans="1:8" ht="18.75" x14ac:dyDescent="0.2">
      <c r="A103" s="5"/>
      <c r="B103" s="2" t="s">
        <v>11</v>
      </c>
      <c r="C103" s="10" t="s">
        <v>124</v>
      </c>
      <c r="D103" s="11">
        <v>800</v>
      </c>
      <c r="E103" s="9">
        <v>1</v>
      </c>
      <c r="F103" s="9"/>
      <c r="G103" s="9">
        <v>1</v>
      </c>
      <c r="H103" s="9">
        <v>1</v>
      </c>
    </row>
    <row r="104" spans="1:8" ht="56.25" x14ac:dyDescent="0.2">
      <c r="A104" s="5"/>
      <c r="B104" s="2" t="s">
        <v>219</v>
      </c>
      <c r="C104" s="10" t="s">
        <v>221</v>
      </c>
      <c r="D104" s="11"/>
      <c r="E104" s="9">
        <f t="shared" ref="E104:H104" si="30">E105</f>
        <v>1543.6</v>
      </c>
      <c r="F104" s="9">
        <f t="shared" si="30"/>
        <v>0</v>
      </c>
      <c r="G104" s="9">
        <f t="shared" si="30"/>
        <v>3144.2999999999997</v>
      </c>
      <c r="H104" s="9">
        <f t="shared" si="30"/>
        <v>3267.4</v>
      </c>
    </row>
    <row r="105" spans="1:8" ht="37.5" x14ac:dyDescent="0.2">
      <c r="A105" s="5"/>
      <c r="B105" s="2" t="s">
        <v>220</v>
      </c>
      <c r="C105" s="10" t="s">
        <v>125</v>
      </c>
      <c r="D105" s="11"/>
      <c r="E105" s="9">
        <f t="shared" ref="E105:H105" si="31">E106+E107+E108</f>
        <v>1543.6</v>
      </c>
      <c r="F105" s="9">
        <f t="shared" si="31"/>
        <v>0</v>
      </c>
      <c r="G105" s="9">
        <f t="shared" ref="G105" si="32">G106+G107+G108</f>
        <v>3144.2999999999997</v>
      </c>
      <c r="H105" s="9">
        <f t="shared" si="31"/>
        <v>3267.4</v>
      </c>
    </row>
    <row r="106" spans="1:8" ht="57.75" customHeight="1" x14ac:dyDescent="0.2">
      <c r="A106" s="5"/>
      <c r="B106" s="2" t="s">
        <v>9</v>
      </c>
      <c r="C106" s="10" t="s">
        <v>125</v>
      </c>
      <c r="D106" s="11">
        <v>100</v>
      </c>
      <c r="E106" s="9">
        <v>1476.8</v>
      </c>
      <c r="F106" s="9"/>
      <c r="G106" s="9">
        <v>3071.1</v>
      </c>
      <c r="H106" s="9">
        <v>3194.1</v>
      </c>
    </row>
    <row r="107" spans="1:8" ht="37.5" x14ac:dyDescent="0.2">
      <c r="A107" s="5"/>
      <c r="B107" s="2" t="s">
        <v>107</v>
      </c>
      <c r="C107" s="10" t="s">
        <v>125</v>
      </c>
      <c r="D107" s="11">
        <v>200</v>
      </c>
      <c r="E107" s="9">
        <v>65.7</v>
      </c>
      <c r="F107" s="9"/>
      <c r="G107" s="9">
        <v>72.2</v>
      </c>
      <c r="H107" s="9">
        <v>72.3</v>
      </c>
    </row>
    <row r="108" spans="1:8" ht="18.75" x14ac:dyDescent="0.2">
      <c r="A108" s="5"/>
      <c r="B108" s="2" t="s">
        <v>11</v>
      </c>
      <c r="C108" s="10" t="s">
        <v>125</v>
      </c>
      <c r="D108" s="11">
        <v>800</v>
      </c>
      <c r="E108" s="9">
        <v>1.1000000000000001</v>
      </c>
      <c r="F108" s="9"/>
      <c r="G108" s="9">
        <v>1</v>
      </c>
      <c r="H108" s="9">
        <v>1</v>
      </c>
    </row>
    <row r="109" spans="1:8" ht="37.5" x14ac:dyDescent="0.2">
      <c r="A109" s="14">
        <v>2</v>
      </c>
      <c r="B109" s="17" t="s">
        <v>23</v>
      </c>
      <c r="C109" s="7" t="s">
        <v>76</v>
      </c>
      <c r="D109" s="8" t="s">
        <v>0</v>
      </c>
      <c r="E109" s="13" t="e">
        <f>E110+E128+E141+E158+E168</f>
        <v>#REF!</v>
      </c>
      <c r="F109" s="13" t="e">
        <f>F110+F128+F141+F158+F168</f>
        <v>#REF!</v>
      </c>
      <c r="G109" s="13">
        <f>G110+G128+G141+G158+G168</f>
        <v>122154.4</v>
      </c>
      <c r="H109" s="13">
        <f>H110+H128+H141+H158+H168</f>
        <v>120766.2</v>
      </c>
    </row>
    <row r="110" spans="1:8" ht="42.75" customHeight="1" x14ac:dyDescent="0.2">
      <c r="A110" s="5"/>
      <c r="B110" s="12" t="s">
        <v>26</v>
      </c>
      <c r="C110" s="10" t="s">
        <v>79</v>
      </c>
      <c r="D110" s="11" t="s">
        <v>0</v>
      </c>
      <c r="E110" s="9" t="e">
        <f>#REF!+E112+E116+E120+E122+#REF!</f>
        <v>#REF!</v>
      </c>
      <c r="F110" s="9" t="e">
        <f>#REF!+F112+F116+F120+F122+#REF!</f>
        <v>#REF!</v>
      </c>
      <c r="G110" s="9">
        <f>G112+G116+G120+G122+G126</f>
        <v>71226.599999999991</v>
      </c>
      <c r="H110" s="9">
        <f>H112+H116+H120+H122+H126</f>
        <v>69343.5</v>
      </c>
    </row>
    <row r="111" spans="1:8" ht="1.5" hidden="1" customHeight="1" x14ac:dyDescent="0.2">
      <c r="A111" s="5"/>
      <c r="B111" s="2" t="s">
        <v>6</v>
      </c>
      <c r="C111" s="10" t="s">
        <v>309</v>
      </c>
      <c r="D111" s="11">
        <v>600</v>
      </c>
      <c r="E111" s="9">
        <v>942.9</v>
      </c>
      <c r="F111" s="9"/>
      <c r="G111" s="9"/>
      <c r="H111" s="9"/>
    </row>
    <row r="112" spans="1:8" ht="58.5" customHeight="1" x14ac:dyDescent="0.2">
      <c r="A112" s="5"/>
      <c r="B112" s="2" t="s">
        <v>251</v>
      </c>
      <c r="C112" s="10" t="s">
        <v>232</v>
      </c>
      <c r="D112" s="11" t="s">
        <v>0</v>
      </c>
      <c r="E112" s="9">
        <f>E113</f>
        <v>4360</v>
      </c>
      <c r="F112" s="9">
        <f>F113</f>
        <v>0</v>
      </c>
      <c r="G112" s="9">
        <f>G113+G114</f>
        <v>571.5</v>
      </c>
      <c r="H112" s="9">
        <f>H113+H114</f>
        <v>562.30000000000007</v>
      </c>
    </row>
    <row r="113" spans="1:8" ht="37.5" hidden="1" x14ac:dyDescent="0.2">
      <c r="A113" s="5"/>
      <c r="B113" s="2" t="s">
        <v>6</v>
      </c>
      <c r="C113" s="10" t="s">
        <v>232</v>
      </c>
      <c r="D113" s="11">
        <v>600</v>
      </c>
      <c r="E113" s="9">
        <v>4360</v>
      </c>
      <c r="F113" s="9"/>
      <c r="G113" s="9">
        <v>0</v>
      </c>
      <c r="H113" s="9">
        <v>0</v>
      </c>
    </row>
    <row r="114" spans="1:8" ht="56.25" x14ac:dyDescent="0.2">
      <c r="A114" s="5"/>
      <c r="B114" s="22" t="s">
        <v>346</v>
      </c>
      <c r="C114" s="10" t="s">
        <v>347</v>
      </c>
      <c r="D114" s="11"/>
      <c r="E114" s="9"/>
      <c r="F114" s="9"/>
      <c r="G114" s="9">
        <f>G115</f>
        <v>571.5</v>
      </c>
      <c r="H114" s="9">
        <f>H115</f>
        <v>562.30000000000007</v>
      </c>
    </row>
    <row r="115" spans="1:8" ht="37.5" x14ac:dyDescent="0.2">
      <c r="A115" s="5"/>
      <c r="B115" s="2" t="s">
        <v>6</v>
      </c>
      <c r="C115" s="10" t="s">
        <v>347</v>
      </c>
      <c r="D115" s="11">
        <v>600</v>
      </c>
      <c r="E115" s="9"/>
      <c r="F115" s="9"/>
      <c r="G115" s="9">
        <f>565.7+5.8</f>
        <v>571.5</v>
      </c>
      <c r="H115" s="9">
        <f>556.7+5.6</f>
        <v>562.30000000000007</v>
      </c>
    </row>
    <row r="116" spans="1:8" ht="22.5" customHeight="1" x14ac:dyDescent="0.2">
      <c r="A116" s="5"/>
      <c r="B116" s="2" t="s">
        <v>192</v>
      </c>
      <c r="C116" s="10" t="s">
        <v>194</v>
      </c>
      <c r="D116" s="11"/>
      <c r="E116" s="9" t="e">
        <f>E117+#REF!</f>
        <v>#REF!</v>
      </c>
      <c r="F116" s="9" t="e">
        <f>F117+#REF!</f>
        <v>#REF!</v>
      </c>
      <c r="G116" s="9">
        <f>G117</f>
        <v>65981.7</v>
      </c>
      <c r="H116" s="9">
        <f>H117</f>
        <v>67999.3</v>
      </c>
    </row>
    <row r="117" spans="1:8" ht="37.5" x14ac:dyDescent="0.2">
      <c r="A117" s="5"/>
      <c r="B117" s="2" t="s">
        <v>25</v>
      </c>
      <c r="C117" s="10" t="s">
        <v>80</v>
      </c>
      <c r="D117" s="11" t="s">
        <v>0</v>
      </c>
      <c r="E117" s="9">
        <f t="shared" ref="E117:H117" si="33">E118</f>
        <v>26962.1</v>
      </c>
      <c r="F117" s="9">
        <f t="shared" si="33"/>
        <v>0</v>
      </c>
      <c r="G117" s="9">
        <f t="shared" si="33"/>
        <v>65981.7</v>
      </c>
      <c r="H117" s="9">
        <f t="shared" si="33"/>
        <v>67999.3</v>
      </c>
    </row>
    <row r="118" spans="1:8" ht="36" customHeight="1" x14ac:dyDescent="0.2">
      <c r="A118" s="5"/>
      <c r="B118" s="2" t="s">
        <v>6</v>
      </c>
      <c r="C118" s="10" t="s">
        <v>80</v>
      </c>
      <c r="D118" s="11" t="s">
        <v>7</v>
      </c>
      <c r="E118" s="9">
        <f>29282.3-2204.2-116</f>
        <v>26962.1</v>
      </c>
      <c r="F118" s="9"/>
      <c r="G118" s="9">
        <f>38716.7-85.3+27350.3</f>
        <v>65981.7</v>
      </c>
      <c r="H118" s="9">
        <f>39216.2-5.6+28788.7</f>
        <v>67999.3</v>
      </c>
    </row>
    <row r="119" spans="1:8" ht="37.5" hidden="1" x14ac:dyDescent="0.2">
      <c r="A119" s="5"/>
      <c r="B119" s="2" t="s">
        <v>6</v>
      </c>
      <c r="C119" s="10" t="s">
        <v>265</v>
      </c>
      <c r="D119" s="11">
        <v>600</v>
      </c>
      <c r="E119" s="9">
        <v>116</v>
      </c>
      <c r="F119" s="9">
        <v>2204.1999999999998</v>
      </c>
      <c r="G119" s="9"/>
      <c r="H119" s="9"/>
    </row>
    <row r="120" spans="1:8" ht="36.75" customHeight="1" x14ac:dyDescent="0.3">
      <c r="A120" s="5"/>
      <c r="B120" s="15" t="s">
        <v>417</v>
      </c>
      <c r="C120" s="10" t="s">
        <v>81</v>
      </c>
      <c r="D120" s="11"/>
      <c r="E120" s="9">
        <f t="shared" ref="E120:H120" si="34">E121</f>
        <v>20</v>
      </c>
      <c r="F120" s="9">
        <f t="shared" si="34"/>
        <v>0</v>
      </c>
      <c r="G120" s="9">
        <f t="shared" si="34"/>
        <v>20</v>
      </c>
      <c r="H120" s="9">
        <f t="shared" si="34"/>
        <v>20</v>
      </c>
    </row>
    <row r="121" spans="1:8" ht="39.75" customHeight="1" x14ac:dyDescent="0.2">
      <c r="A121" s="5"/>
      <c r="B121" s="2" t="s">
        <v>6</v>
      </c>
      <c r="C121" s="10" t="s">
        <v>81</v>
      </c>
      <c r="D121" s="11">
        <v>600</v>
      </c>
      <c r="E121" s="9">
        <v>20</v>
      </c>
      <c r="F121" s="9"/>
      <c r="G121" s="9">
        <v>20</v>
      </c>
      <c r="H121" s="9">
        <v>20</v>
      </c>
    </row>
    <row r="122" spans="1:8" ht="59.25" customHeight="1" x14ac:dyDescent="0.2">
      <c r="A122" s="5"/>
      <c r="B122" s="2" t="s">
        <v>321</v>
      </c>
      <c r="C122" s="10" t="s">
        <v>323</v>
      </c>
      <c r="D122" s="11"/>
      <c r="E122" s="9">
        <f>E123</f>
        <v>0</v>
      </c>
      <c r="F122" s="9">
        <f t="shared" ref="F122:H122" si="35">F123</f>
        <v>526.20000000000005</v>
      </c>
      <c r="G122" s="9">
        <f t="shared" si="35"/>
        <v>761.9</v>
      </c>
      <c r="H122" s="9">
        <f t="shared" si="35"/>
        <v>761.9</v>
      </c>
    </row>
    <row r="123" spans="1:8" ht="22.5" customHeight="1" x14ac:dyDescent="0.2">
      <c r="A123" s="5"/>
      <c r="B123" s="2" t="s">
        <v>67</v>
      </c>
      <c r="C123" s="10" t="s">
        <v>185</v>
      </c>
      <c r="D123" s="11"/>
      <c r="E123" s="9">
        <f t="shared" ref="E123:H123" si="36">E124</f>
        <v>0</v>
      </c>
      <c r="F123" s="9">
        <f t="shared" si="36"/>
        <v>526.20000000000005</v>
      </c>
      <c r="G123" s="9">
        <f t="shared" si="36"/>
        <v>761.9</v>
      </c>
      <c r="H123" s="9">
        <f t="shared" si="36"/>
        <v>761.9</v>
      </c>
    </row>
    <row r="124" spans="1:8" ht="39" customHeight="1" x14ac:dyDescent="0.2">
      <c r="A124" s="5"/>
      <c r="B124" s="2" t="s">
        <v>6</v>
      </c>
      <c r="C124" s="10" t="s">
        <v>185</v>
      </c>
      <c r="D124" s="11">
        <v>600</v>
      </c>
      <c r="E124" s="9"/>
      <c r="F124" s="9">
        <v>526.20000000000005</v>
      </c>
      <c r="G124" s="9">
        <v>761.9</v>
      </c>
      <c r="H124" s="9">
        <v>761.9</v>
      </c>
    </row>
    <row r="125" spans="1:8" ht="37.5" hidden="1" x14ac:dyDescent="0.2">
      <c r="A125" s="5"/>
      <c r="B125" s="2" t="s">
        <v>6</v>
      </c>
      <c r="C125" s="10" t="s">
        <v>324</v>
      </c>
      <c r="D125" s="11">
        <v>600</v>
      </c>
      <c r="E125" s="9"/>
      <c r="F125" s="9">
        <v>50</v>
      </c>
      <c r="G125" s="9"/>
      <c r="H125" s="9"/>
    </row>
    <row r="126" spans="1:8" ht="56.25" x14ac:dyDescent="0.2">
      <c r="A126" s="5"/>
      <c r="B126" s="2" t="s">
        <v>372</v>
      </c>
      <c r="C126" s="10" t="s">
        <v>373</v>
      </c>
      <c r="D126" s="11"/>
      <c r="E126" s="9"/>
      <c r="F126" s="9"/>
      <c r="G126" s="9">
        <f>G127</f>
        <v>3891.5</v>
      </c>
      <c r="H126" s="9">
        <f>H127</f>
        <v>0</v>
      </c>
    </row>
    <row r="127" spans="1:8" ht="37.5" x14ac:dyDescent="0.2">
      <c r="A127" s="5"/>
      <c r="B127" s="2" t="s">
        <v>6</v>
      </c>
      <c r="C127" s="10" t="s">
        <v>373</v>
      </c>
      <c r="D127" s="11">
        <v>600</v>
      </c>
      <c r="E127" s="9"/>
      <c r="F127" s="9"/>
      <c r="G127" s="9">
        <f>3813.6+77.9</f>
        <v>3891.5</v>
      </c>
      <c r="H127" s="9">
        <v>0</v>
      </c>
    </row>
    <row r="128" spans="1:8" ht="21.75" customHeight="1" x14ac:dyDescent="0.2">
      <c r="A128" s="5"/>
      <c r="B128" s="12" t="s">
        <v>27</v>
      </c>
      <c r="C128" s="10" t="s">
        <v>87</v>
      </c>
      <c r="D128" s="11" t="s">
        <v>0</v>
      </c>
      <c r="E128" s="9" t="e">
        <f>#REF!+E130+E134+#REF!</f>
        <v>#REF!</v>
      </c>
      <c r="F128" s="9" t="e">
        <f>#REF!+F130+F134+#REF!</f>
        <v>#REF!</v>
      </c>
      <c r="G128" s="9">
        <f>G130+G134+G138</f>
        <v>3649.1000000000004</v>
      </c>
      <c r="H128" s="9">
        <f>H130+H134+H138</f>
        <v>3868.7000000000003</v>
      </c>
    </row>
    <row r="129" spans="1:8" ht="18.75" hidden="1" customHeight="1" x14ac:dyDescent="0.2">
      <c r="A129" s="5"/>
      <c r="B129" s="12" t="s">
        <v>6</v>
      </c>
      <c r="C129" s="10" t="s">
        <v>303</v>
      </c>
      <c r="D129" s="11">
        <v>600</v>
      </c>
      <c r="E129" s="9">
        <v>3.6</v>
      </c>
      <c r="F129" s="9"/>
      <c r="G129" s="9"/>
      <c r="H129" s="9"/>
    </row>
    <row r="130" spans="1:8" ht="21.75" customHeight="1" x14ac:dyDescent="0.2">
      <c r="A130" s="5"/>
      <c r="B130" s="12" t="s">
        <v>192</v>
      </c>
      <c r="C130" s="10" t="s">
        <v>195</v>
      </c>
      <c r="D130" s="11"/>
      <c r="E130" s="9" t="e">
        <f>E131+#REF!</f>
        <v>#REF!</v>
      </c>
      <c r="F130" s="9" t="e">
        <f>F131+#REF!</f>
        <v>#REF!</v>
      </c>
      <c r="G130" s="9">
        <f>G131</f>
        <v>3580.3</v>
      </c>
      <c r="H130" s="9">
        <f>H131</f>
        <v>3799.9</v>
      </c>
    </row>
    <row r="131" spans="1:8" ht="37.5" x14ac:dyDescent="0.2">
      <c r="A131" s="5"/>
      <c r="B131" s="2" t="s">
        <v>25</v>
      </c>
      <c r="C131" s="10" t="s">
        <v>88</v>
      </c>
      <c r="D131" s="11" t="s">
        <v>0</v>
      </c>
      <c r="E131" s="9">
        <f t="shared" ref="E131:H131" si="37">E132</f>
        <v>1232.0999999999999</v>
      </c>
      <c r="F131" s="9">
        <f t="shared" si="37"/>
        <v>0</v>
      </c>
      <c r="G131" s="9">
        <f t="shared" si="37"/>
        <v>3580.3</v>
      </c>
      <c r="H131" s="9">
        <f t="shared" si="37"/>
        <v>3799.9</v>
      </c>
    </row>
    <row r="132" spans="1:8" ht="38.25" customHeight="1" x14ac:dyDescent="0.2">
      <c r="A132" s="5"/>
      <c r="B132" s="2" t="s">
        <v>6</v>
      </c>
      <c r="C132" s="10" t="s">
        <v>88</v>
      </c>
      <c r="D132" s="11" t="s">
        <v>7</v>
      </c>
      <c r="E132" s="9">
        <f>1368.7-129.7-6.9</f>
        <v>1232.0999999999999</v>
      </c>
      <c r="F132" s="9"/>
      <c r="G132" s="9">
        <v>3580.3</v>
      </c>
      <c r="H132" s="9">
        <v>3799.9</v>
      </c>
    </row>
    <row r="133" spans="1:8" ht="37.5" hidden="1" x14ac:dyDescent="0.2">
      <c r="A133" s="5"/>
      <c r="B133" s="2" t="s">
        <v>6</v>
      </c>
      <c r="C133" s="10" t="s">
        <v>266</v>
      </c>
      <c r="D133" s="11" t="s">
        <v>7</v>
      </c>
      <c r="E133" s="9">
        <v>6.9</v>
      </c>
      <c r="F133" s="9">
        <v>129.69999999999999</v>
      </c>
      <c r="G133" s="9"/>
      <c r="H133" s="9"/>
    </row>
    <row r="134" spans="1:8" ht="56.25" customHeight="1" x14ac:dyDescent="0.3">
      <c r="A134" s="5"/>
      <c r="B134" s="15" t="s">
        <v>321</v>
      </c>
      <c r="C134" s="10" t="s">
        <v>325</v>
      </c>
      <c r="D134" s="11"/>
      <c r="E134" s="9">
        <f>E135</f>
        <v>0</v>
      </c>
      <c r="F134" s="9">
        <f t="shared" ref="F134:H134" si="38">F135</f>
        <v>49.5</v>
      </c>
      <c r="G134" s="9">
        <f t="shared" si="38"/>
        <v>68.8</v>
      </c>
      <c r="H134" s="9">
        <f t="shared" si="38"/>
        <v>68.8</v>
      </c>
    </row>
    <row r="135" spans="1:8" ht="21.75" customHeight="1" x14ac:dyDescent="0.2">
      <c r="A135" s="5"/>
      <c r="B135" s="2" t="s">
        <v>67</v>
      </c>
      <c r="C135" s="10" t="s">
        <v>186</v>
      </c>
      <c r="D135" s="11"/>
      <c r="E135" s="9">
        <f t="shared" ref="E135:H135" si="39">E136</f>
        <v>0</v>
      </c>
      <c r="F135" s="9">
        <f t="shared" si="39"/>
        <v>49.5</v>
      </c>
      <c r="G135" s="9">
        <f t="shared" si="39"/>
        <v>68.8</v>
      </c>
      <c r="H135" s="9">
        <f t="shared" si="39"/>
        <v>68.8</v>
      </c>
    </row>
    <row r="136" spans="1:8" ht="40.5" customHeight="1" x14ac:dyDescent="0.2">
      <c r="A136" s="5"/>
      <c r="B136" s="2" t="s">
        <v>6</v>
      </c>
      <c r="C136" s="10" t="s">
        <v>186</v>
      </c>
      <c r="D136" s="11">
        <v>600</v>
      </c>
      <c r="E136" s="9"/>
      <c r="F136" s="9">
        <v>49.5</v>
      </c>
      <c r="G136" s="9">
        <v>68.8</v>
      </c>
      <c r="H136" s="9">
        <v>68.8</v>
      </c>
    </row>
    <row r="137" spans="1:8" ht="0.75" hidden="1" customHeight="1" x14ac:dyDescent="0.2">
      <c r="A137" s="5"/>
      <c r="B137" s="2" t="s">
        <v>6</v>
      </c>
      <c r="C137" s="10" t="s">
        <v>313</v>
      </c>
      <c r="D137" s="11">
        <v>600</v>
      </c>
      <c r="E137" s="9">
        <v>0</v>
      </c>
      <c r="F137" s="9">
        <v>50</v>
      </c>
      <c r="G137" s="9"/>
      <c r="H137" s="9"/>
    </row>
    <row r="138" spans="1:8" ht="56.25" hidden="1" x14ac:dyDescent="0.2">
      <c r="A138" s="5"/>
      <c r="B138" s="2" t="s">
        <v>374</v>
      </c>
      <c r="C138" s="10" t="s">
        <v>376</v>
      </c>
      <c r="D138" s="11"/>
      <c r="E138" s="9"/>
      <c r="F138" s="9"/>
      <c r="G138" s="9">
        <f>G139</f>
        <v>0</v>
      </c>
      <c r="H138" s="9">
        <f>H139</f>
        <v>0</v>
      </c>
    </row>
    <row r="139" spans="1:8" ht="18.75" hidden="1" x14ac:dyDescent="0.2">
      <c r="A139" s="5"/>
      <c r="B139" s="2" t="s">
        <v>375</v>
      </c>
      <c r="C139" s="10" t="s">
        <v>376</v>
      </c>
      <c r="D139" s="11"/>
      <c r="E139" s="9"/>
      <c r="F139" s="9"/>
      <c r="G139" s="9">
        <f>G140</f>
        <v>0</v>
      </c>
      <c r="H139" s="9">
        <f>H140</f>
        <v>0</v>
      </c>
    </row>
    <row r="140" spans="1:8" ht="37.5" hidden="1" x14ac:dyDescent="0.2">
      <c r="A140" s="5"/>
      <c r="B140" s="2" t="s">
        <v>6</v>
      </c>
      <c r="C140" s="10" t="s">
        <v>376</v>
      </c>
      <c r="D140" s="11">
        <v>600</v>
      </c>
      <c r="E140" s="9"/>
      <c r="F140" s="9"/>
      <c r="G140" s="31">
        <f>8636.4-8636.4</f>
        <v>0</v>
      </c>
      <c r="H140" s="9">
        <v>0</v>
      </c>
    </row>
    <row r="141" spans="1:8" ht="19.5" customHeight="1" x14ac:dyDescent="0.2">
      <c r="A141" s="5"/>
      <c r="B141" s="12" t="s">
        <v>28</v>
      </c>
      <c r="C141" s="10" t="s">
        <v>89</v>
      </c>
      <c r="D141" s="11" t="s">
        <v>0</v>
      </c>
      <c r="E141" s="9" t="e">
        <f>E142+E146+E151+#REF!</f>
        <v>#REF!</v>
      </c>
      <c r="F141" s="9" t="e">
        <f>F142+F146+F151+#REF!</f>
        <v>#REF!</v>
      </c>
      <c r="G141" s="9">
        <f>G142+G146+G151+G156+G154+G149</f>
        <v>16745.3</v>
      </c>
      <c r="H141" s="9">
        <f>H142+H146+H151+H156+H154+H149</f>
        <v>15892.5</v>
      </c>
    </row>
    <row r="142" spans="1:8" ht="0.75" hidden="1" customHeight="1" x14ac:dyDescent="0.2">
      <c r="A142" s="5"/>
      <c r="B142" s="2" t="s">
        <v>316</v>
      </c>
      <c r="C142" s="10" t="s">
        <v>90</v>
      </c>
      <c r="D142" s="11"/>
      <c r="E142" s="9">
        <f t="shared" ref="E142:H142" si="40">E143</f>
        <v>850</v>
      </c>
      <c r="F142" s="9">
        <f t="shared" si="40"/>
        <v>0</v>
      </c>
      <c r="G142" s="9">
        <f t="shared" si="40"/>
        <v>0</v>
      </c>
      <c r="H142" s="9">
        <f t="shared" si="40"/>
        <v>0</v>
      </c>
    </row>
    <row r="143" spans="1:8" ht="34.5" hidden="1" customHeight="1" x14ac:dyDescent="0.2">
      <c r="A143" s="5"/>
      <c r="B143" s="2" t="s">
        <v>6</v>
      </c>
      <c r="C143" s="10" t="s">
        <v>90</v>
      </c>
      <c r="D143" s="11"/>
      <c r="E143" s="9">
        <v>850</v>
      </c>
      <c r="F143" s="9"/>
      <c r="G143" s="9">
        <f>G144</f>
        <v>0</v>
      </c>
      <c r="H143" s="9">
        <f>H144</f>
        <v>0</v>
      </c>
    </row>
    <row r="144" spans="1:8" ht="33.75" hidden="1" customHeight="1" x14ac:dyDescent="0.2">
      <c r="A144" s="5"/>
      <c r="B144" s="2" t="s">
        <v>253</v>
      </c>
      <c r="C144" s="10" t="s">
        <v>90</v>
      </c>
      <c r="D144" s="11"/>
      <c r="E144" s="9"/>
      <c r="F144" s="9"/>
      <c r="G144" s="9">
        <f>G145</f>
        <v>0</v>
      </c>
      <c r="H144" s="9">
        <f>H145</f>
        <v>0</v>
      </c>
    </row>
    <row r="145" spans="1:8" ht="26.25" hidden="1" customHeight="1" x14ac:dyDescent="0.2">
      <c r="A145" s="5"/>
      <c r="B145" s="2" t="s">
        <v>6</v>
      </c>
      <c r="C145" s="10" t="s">
        <v>90</v>
      </c>
      <c r="D145" s="11">
        <v>600</v>
      </c>
      <c r="E145" s="9"/>
      <c r="F145" s="9"/>
      <c r="G145" s="9">
        <v>0</v>
      </c>
      <c r="H145" s="9">
        <v>0</v>
      </c>
    </row>
    <row r="146" spans="1:8" ht="18.75" customHeight="1" x14ac:dyDescent="0.2">
      <c r="A146" s="5"/>
      <c r="B146" s="2" t="s">
        <v>192</v>
      </c>
      <c r="C146" s="10" t="s">
        <v>196</v>
      </c>
      <c r="D146" s="11"/>
      <c r="E146" s="9" t="e">
        <f>E147+#REF!</f>
        <v>#REF!</v>
      </c>
      <c r="F146" s="9" t="e">
        <f>F147+#REF!</f>
        <v>#REF!</v>
      </c>
      <c r="G146" s="9">
        <f>G147</f>
        <v>13343.9</v>
      </c>
      <c r="H146" s="9">
        <f>H147</f>
        <v>14442.6</v>
      </c>
    </row>
    <row r="147" spans="1:8" ht="37.5" x14ac:dyDescent="0.2">
      <c r="A147" s="5"/>
      <c r="B147" s="2" t="s">
        <v>25</v>
      </c>
      <c r="C147" s="10" t="s">
        <v>91</v>
      </c>
      <c r="D147" s="11" t="s">
        <v>0</v>
      </c>
      <c r="E147" s="9">
        <f t="shared" ref="E147:H147" si="41">E148</f>
        <v>10708.3</v>
      </c>
      <c r="F147" s="9">
        <f t="shared" si="41"/>
        <v>0</v>
      </c>
      <c r="G147" s="9">
        <f t="shared" si="41"/>
        <v>13343.9</v>
      </c>
      <c r="H147" s="9">
        <f t="shared" si="41"/>
        <v>14442.6</v>
      </c>
    </row>
    <row r="148" spans="1:8" ht="43.5" customHeight="1" x14ac:dyDescent="0.2">
      <c r="A148" s="5"/>
      <c r="B148" s="2" t="s">
        <v>6</v>
      </c>
      <c r="C148" s="10" t="s">
        <v>91</v>
      </c>
      <c r="D148" s="11" t="s">
        <v>7</v>
      </c>
      <c r="E148" s="9">
        <f>11822.9-1058.9-55.7</f>
        <v>10708.3</v>
      </c>
      <c r="F148" s="9"/>
      <c r="G148" s="9">
        <v>13343.9</v>
      </c>
      <c r="H148" s="9">
        <v>14442.6</v>
      </c>
    </row>
    <row r="149" spans="1:8" ht="43.5" customHeight="1" x14ac:dyDescent="0.2">
      <c r="A149" s="5"/>
      <c r="B149" s="39" t="s">
        <v>377</v>
      </c>
      <c r="C149" s="36" t="s">
        <v>403</v>
      </c>
      <c r="D149" s="37"/>
      <c r="E149" s="9"/>
      <c r="F149" s="9"/>
      <c r="G149" s="9">
        <f>G150</f>
        <v>158.9</v>
      </c>
      <c r="H149" s="9">
        <f>H150</f>
        <v>157.4</v>
      </c>
    </row>
    <row r="150" spans="1:8" ht="39" customHeight="1" x14ac:dyDescent="0.2">
      <c r="A150" s="5"/>
      <c r="B150" s="2" t="s">
        <v>6</v>
      </c>
      <c r="C150" s="36" t="s">
        <v>403</v>
      </c>
      <c r="D150" s="38">
        <v>600</v>
      </c>
      <c r="E150" s="9">
        <v>55.7</v>
      </c>
      <c r="F150" s="9">
        <v>1058.9000000000001</v>
      </c>
      <c r="G150" s="9">
        <f>157.3+1.6</f>
        <v>158.9</v>
      </c>
      <c r="H150" s="9">
        <v>157.4</v>
      </c>
    </row>
    <row r="151" spans="1:8" ht="59.25" customHeight="1" x14ac:dyDescent="0.2">
      <c r="A151" s="5"/>
      <c r="B151" s="2" t="s">
        <v>321</v>
      </c>
      <c r="C151" s="10" t="s">
        <v>326</v>
      </c>
      <c r="D151" s="11"/>
      <c r="E151" s="9">
        <f>E152</f>
        <v>0</v>
      </c>
      <c r="F151" s="9">
        <f t="shared" ref="F151:H151" si="42">F152</f>
        <v>601.9</v>
      </c>
      <c r="G151" s="9">
        <f t="shared" si="42"/>
        <v>864.8</v>
      </c>
      <c r="H151" s="9">
        <f t="shared" si="42"/>
        <v>864.8</v>
      </c>
    </row>
    <row r="152" spans="1:8" ht="22.5" customHeight="1" x14ac:dyDescent="0.2">
      <c r="A152" s="5"/>
      <c r="B152" s="2" t="s">
        <v>67</v>
      </c>
      <c r="C152" s="10" t="s">
        <v>187</v>
      </c>
      <c r="D152" s="11"/>
      <c r="E152" s="9">
        <f t="shared" ref="E152:H152" si="43">E153</f>
        <v>0</v>
      </c>
      <c r="F152" s="9">
        <f t="shared" si="43"/>
        <v>601.9</v>
      </c>
      <c r="G152" s="9">
        <f t="shared" si="43"/>
        <v>864.8</v>
      </c>
      <c r="H152" s="9">
        <f t="shared" si="43"/>
        <v>864.8</v>
      </c>
    </row>
    <row r="153" spans="1:8" ht="37.5" x14ac:dyDescent="0.2">
      <c r="A153" s="5"/>
      <c r="B153" s="2" t="s">
        <v>6</v>
      </c>
      <c r="C153" s="10" t="s">
        <v>187</v>
      </c>
      <c r="D153" s="11">
        <v>600</v>
      </c>
      <c r="E153" s="9"/>
      <c r="F153" s="9">
        <v>601.9</v>
      </c>
      <c r="G153" s="9">
        <v>864.8</v>
      </c>
      <c r="H153" s="9">
        <v>864.8</v>
      </c>
    </row>
    <row r="154" spans="1:8" ht="18.75" x14ac:dyDescent="0.2">
      <c r="A154" s="5"/>
      <c r="B154" s="2" t="s">
        <v>253</v>
      </c>
      <c r="C154" s="10" t="s">
        <v>327</v>
      </c>
      <c r="D154" s="11"/>
      <c r="E154" s="9"/>
      <c r="F154" s="9"/>
      <c r="G154" s="9">
        <f>G155</f>
        <v>2377.6999999999998</v>
      </c>
      <c r="H154" s="9">
        <f>H155</f>
        <v>427.7</v>
      </c>
    </row>
    <row r="155" spans="1:8" ht="37.5" x14ac:dyDescent="0.2">
      <c r="A155" s="5"/>
      <c r="B155" s="2" t="s">
        <v>6</v>
      </c>
      <c r="C155" s="10" t="s">
        <v>327</v>
      </c>
      <c r="D155" s="11">
        <v>600</v>
      </c>
      <c r="E155" s="9">
        <f>150+1350</f>
        <v>1500</v>
      </c>
      <c r="F155" s="9"/>
      <c r="G155" s="9">
        <v>2377.6999999999998</v>
      </c>
      <c r="H155" s="9">
        <v>427.7</v>
      </c>
    </row>
    <row r="156" spans="1:8" ht="56.25" hidden="1" x14ac:dyDescent="0.2">
      <c r="A156" s="5"/>
      <c r="B156" s="2" t="s">
        <v>377</v>
      </c>
      <c r="C156" s="10" t="s">
        <v>378</v>
      </c>
      <c r="D156" s="11"/>
      <c r="E156" s="9"/>
      <c r="F156" s="9"/>
      <c r="G156" s="9">
        <f>G157</f>
        <v>0</v>
      </c>
      <c r="H156" s="9">
        <f>H157</f>
        <v>0</v>
      </c>
    </row>
    <row r="157" spans="1:8" ht="37.5" hidden="1" x14ac:dyDescent="0.2">
      <c r="A157" s="5"/>
      <c r="B157" s="2" t="s">
        <v>6</v>
      </c>
      <c r="C157" s="10" t="s">
        <v>378</v>
      </c>
      <c r="D157" s="11">
        <v>600</v>
      </c>
      <c r="E157" s="9"/>
      <c r="F157" s="9"/>
      <c r="G157" s="9"/>
      <c r="H157" s="9"/>
    </row>
    <row r="158" spans="1:8" ht="37.5" hidden="1" x14ac:dyDescent="0.2">
      <c r="A158" s="5"/>
      <c r="B158" s="2" t="s">
        <v>24</v>
      </c>
      <c r="C158" s="10" t="s">
        <v>77</v>
      </c>
      <c r="D158" s="11" t="s">
        <v>0</v>
      </c>
      <c r="E158" s="9" t="e">
        <f>E159+E163+#REF!+#REF!</f>
        <v>#REF!</v>
      </c>
      <c r="F158" s="9" t="e">
        <f>F159+F163+#REF!+#REF!</f>
        <v>#REF!</v>
      </c>
      <c r="G158" s="9">
        <f>G159+G163</f>
        <v>0</v>
      </c>
      <c r="H158" s="9">
        <f>H159+H163</f>
        <v>0</v>
      </c>
    </row>
    <row r="159" spans="1:8" ht="22.5" hidden="1" customHeight="1" x14ac:dyDescent="0.2">
      <c r="A159" s="5"/>
      <c r="B159" s="2" t="s">
        <v>192</v>
      </c>
      <c r="C159" s="10" t="s">
        <v>193</v>
      </c>
      <c r="D159" s="11"/>
      <c r="E159" s="9" t="e">
        <f>E160+#REF!</f>
        <v>#REF!</v>
      </c>
      <c r="F159" s="9" t="e">
        <f>F160+#REF!</f>
        <v>#REF!</v>
      </c>
      <c r="G159" s="9">
        <f>G160</f>
        <v>0</v>
      </c>
      <c r="H159" s="9">
        <f>H160</f>
        <v>0</v>
      </c>
    </row>
    <row r="160" spans="1:8" ht="37.5" hidden="1" x14ac:dyDescent="0.2">
      <c r="A160" s="5"/>
      <c r="B160" s="2" t="s">
        <v>25</v>
      </c>
      <c r="C160" s="10" t="s">
        <v>78</v>
      </c>
      <c r="D160" s="11" t="s">
        <v>0</v>
      </c>
      <c r="E160" s="9">
        <f t="shared" ref="E160:H160" si="44">E161</f>
        <v>17434</v>
      </c>
      <c r="F160" s="9">
        <f t="shared" si="44"/>
        <v>0</v>
      </c>
      <c r="G160" s="9">
        <f t="shared" si="44"/>
        <v>0</v>
      </c>
      <c r="H160" s="9">
        <f t="shared" si="44"/>
        <v>0</v>
      </c>
    </row>
    <row r="161" spans="1:8" ht="41.25" hidden="1" customHeight="1" x14ac:dyDescent="0.2">
      <c r="A161" s="5"/>
      <c r="B161" s="2" t="s">
        <v>6</v>
      </c>
      <c r="C161" s="10" t="s">
        <v>78</v>
      </c>
      <c r="D161" s="11" t="s">
        <v>7</v>
      </c>
      <c r="E161" s="9">
        <f>18616.8-1123.7-59.1</f>
        <v>17434</v>
      </c>
      <c r="F161" s="9"/>
      <c r="G161" s="9">
        <f>27350.3-27350.3</f>
        <v>0</v>
      </c>
      <c r="H161" s="9">
        <f>28788.7-28788.7</f>
        <v>0</v>
      </c>
    </row>
    <row r="162" spans="1:8" ht="37.5" hidden="1" x14ac:dyDescent="0.2">
      <c r="A162" s="5"/>
      <c r="B162" s="2" t="s">
        <v>6</v>
      </c>
      <c r="C162" s="10" t="s">
        <v>264</v>
      </c>
      <c r="D162" s="11">
        <v>600</v>
      </c>
      <c r="E162" s="9">
        <v>59.1</v>
      </c>
      <c r="F162" s="9">
        <v>1123.7</v>
      </c>
      <c r="G162" s="9"/>
      <c r="H162" s="9"/>
    </row>
    <row r="163" spans="1:8" ht="60.75" hidden="1" customHeight="1" x14ac:dyDescent="0.2">
      <c r="A163" s="5"/>
      <c r="B163" s="2" t="s">
        <v>321</v>
      </c>
      <c r="C163" s="10" t="s">
        <v>322</v>
      </c>
      <c r="D163" s="11"/>
      <c r="E163" s="9">
        <f>E164</f>
        <v>0</v>
      </c>
      <c r="F163" s="9">
        <f t="shared" ref="F163:H163" si="45">F164</f>
        <v>425</v>
      </c>
      <c r="G163" s="9">
        <f t="shared" si="45"/>
        <v>0</v>
      </c>
      <c r="H163" s="9">
        <f t="shared" si="45"/>
        <v>0</v>
      </c>
    </row>
    <row r="164" spans="1:8" ht="25.5" hidden="1" customHeight="1" x14ac:dyDescent="0.2">
      <c r="A164" s="5"/>
      <c r="B164" s="2" t="s">
        <v>67</v>
      </c>
      <c r="C164" s="10" t="s">
        <v>178</v>
      </c>
      <c r="D164" s="11"/>
      <c r="E164" s="9">
        <f t="shared" ref="E164:H164" si="46">E165</f>
        <v>0</v>
      </c>
      <c r="F164" s="9">
        <f t="shared" si="46"/>
        <v>425</v>
      </c>
      <c r="G164" s="9">
        <f t="shared" si="46"/>
        <v>0</v>
      </c>
      <c r="H164" s="9">
        <f t="shared" si="46"/>
        <v>0</v>
      </c>
    </row>
    <row r="165" spans="1:8" ht="36" hidden="1" customHeight="1" x14ac:dyDescent="0.2">
      <c r="A165" s="5"/>
      <c r="B165" s="2" t="s">
        <v>6</v>
      </c>
      <c r="C165" s="10" t="s">
        <v>178</v>
      </c>
      <c r="D165" s="11">
        <v>600</v>
      </c>
      <c r="E165" s="9"/>
      <c r="F165" s="9">
        <v>425</v>
      </c>
      <c r="G165" s="9"/>
      <c r="H165" s="9"/>
    </row>
    <row r="166" spans="1:8" ht="0.75" hidden="1" customHeight="1" x14ac:dyDescent="0.2">
      <c r="A166" s="5"/>
      <c r="B166" s="2" t="s">
        <v>6</v>
      </c>
      <c r="C166" s="10" t="s">
        <v>246</v>
      </c>
      <c r="D166" s="11" t="s">
        <v>7</v>
      </c>
      <c r="E166" s="9">
        <f>850+247.1</f>
        <v>1097.0999999999999</v>
      </c>
      <c r="F166" s="9"/>
      <c r="G166" s="9"/>
      <c r="H166" s="9"/>
    </row>
    <row r="167" spans="1:8" ht="37.5" hidden="1" x14ac:dyDescent="0.2">
      <c r="A167" s="5"/>
      <c r="B167" s="2" t="s">
        <v>6</v>
      </c>
      <c r="C167" s="10" t="s">
        <v>312</v>
      </c>
      <c r="D167" s="11">
        <v>600</v>
      </c>
      <c r="E167" s="9">
        <v>239.2</v>
      </c>
      <c r="F167" s="9">
        <v>23672.7</v>
      </c>
      <c r="G167" s="9"/>
      <c r="H167" s="9"/>
    </row>
    <row r="168" spans="1:8" ht="37.5" x14ac:dyDescent="0.2">
      <c r="A168" s="5"/>
      <c r="B168" s="2" t="s">
        <v>29</v>
      </c>
      <c r="C168" s="10" t="s">
        <v>92</v>
      </c>
      <c r="D168" s="11" t="s">
        <v>0</v>
      </c>
      <c r="E168" s="9">
        <f t="shared" ref="E168:H168" si="47">E169+E174+E179</f>
        <v>20404.5</v>
      </c>
      <c r="F168" s="9">
        <f t="shared" si="47"/>
        <v>0</v>
      </c>
      <c r="G168" s="9">
        <f t="shared" ref="G168" si="48">G169+G174+G179</f>
        <v>30533.4</v>
      </c>
      <c r="H168" s="9">
        <f t="shared" si="47"/>
        <v>31661.5</v>
      </c>
    </row>
    <row r="169" spans="1:8" ht="37.5" x14ac:dyDescent="0.2">
      <c r="A169" s="5"/>
      <c r="B169" s="2" t="s">
        <v>197</v>
      </c>
      <c r="C169" s="10" t="s">
        <v>198</v>
      </c>
      <c r="D169" s="11"/>
      <c r="E169" s="9">
        <f t="shared" ref="E169:H169" si="49">E170</f>
        <v>1715.5</v>
      </c>
      <c r="F169" s="9">
        <f t="shared" si="49"/>
        <v>0</v>
      </c>
      <c r="G169" s="9">
        <f t="shared" si="49"/>
        <v>3088.3999999999996</v>
      </c>
      <c r="H169" s="9">
        <f t="shared" si="49"/>
        <v>3205.3</v>
      </c>
    </row>
    <row r="170" spans="1:8" ht="18.75" x14ac:dyDescent="0.2">
      <c r="A170" s="5"/>
      <c r="B170" s="2" t="s">
        <v>30</v>
      </c>
      <c r="C170" s="10" t="s">
        <v>93</v>
      </c>
      <c r="D170" s="11" t="s">
        <v>0</v>
      </c>
      <c r="E170" s="9">
        <f t="shared" ref="E170:H170" si="50">E171+E172+E173</f>
        <v>1715.5</v>
      </c>
      <c r="F170" s="9">
        <f t="shared" si="50"/>
        <v>0</v>
      </c>
      <c r="G170" s="9">
        <f t="shared" ref="G170" si="51">G171+G172+G173</f>
        <v>3088.3999999999996</v>
      </c>
      <c r="H170" s="9">
        <f t="shared" si="50"/>
        <v>3205.3</v>
      </c>
    </row>
    <row r="171" spans="1:8" ht="57.75" customHeight="1" x14ac:dyDescent="0.2">
      <c r="A171" s="5"/>
      <c r="B171" s="2" t="s">
        <v>9</v>
      </c>
      <c r="C171" s="10" t="s">
        <v>93</v>
      </c>
      <c r="D171" s="11" t="s">
        <v>10</v>
      </c>
      <c r="E171" s="9">
        <v>1662.8</v>
      </c>
      <c r="F171" s="9"/>
      <c r="G171" s="9">
        <v>2909.7</v>
      </c>
      <c r="H171" s="9">
        <v>3026.4</v>
      </c>
    </row>
    <row r="172" spans="1:8" ht="37.5" x14ac:dyDescent="0.2">
      <c r="A172" s="5"/>
      <c r="B172" s="2" t="s">
        <v>107</v>
      </c>
      <c r="C172" s="10" t="s">
        <v>93</v>
      </c>
      <c r="D172" s="11" t="s">
        <v>5</v>
      </c>
      <c r="E172" s="9">
        <v>51.7</v>
      </c>
      <c r="F172" s="9"/>
      <c r="G172" s="9">
        <v>178.2</v>
      </c>
      <c r="H172" s="9">
        <v>178.4</v>
      </c>
    </row>
    <row r="173" spans="1:8" ht="18.75" x14ac:dyDescent="0.2">
      <c r="A173" s="5"/>
      <c r="B173" s="2" t="s">
        <v>11</v>
      </c>
      <c r="C173" s="10" t="s">
        <v>93</v>
      </c>
      <c r="D173" s="11" t="s">
        <v>12</v>
      </c>
      <c r="E173" s="9">
        <v>1</v>
      </c>
      <c r="F173" s="9"/>
      <c r="G173" s="9">
        <v>0.5</v>
      </c>
      <c r="H173" s="9">
        <v>0.5</v>
      </c>
    </row>
    <row r="174" spans="1:8" ht="56.25" x14ac:dyDescent="0.2">
      <c r="A174" s="5"/>
      <c r="B174" s="2" t="s">
        <v>199</v>
      </c>
      <c r="C174" s="10" t="s">
        <v>200</v>
      </c>
      <c r="D174" s="11"/>
      <c r="E174" s="9">
        <f t="shared" ref="E174:H174" si="52">E175</f>
        <v>3537.7</v>
      </c>
      <c r="F174" s="9">
        <f t="shared" si="52"/>
        <v>0</v>
      </c>
      <c r="G174" s="9">
        <f t="shared" si="52"/>
        <v>4738.3</v>
      </c>
      <c r="H174" s="9">
        <f t="shared" si="52"/>
        <v>4879.5</v>
      </c>
    </row>
    <row r="175" spans="1:8" ht="37.5" x14ac:dyDescent="0.2">
      <c r="A175" s="5"/>
      <c r="B175" s="2" t="s">
        <v>201</v>
      </c>
      <c r="C175" s="10" t="s">
        <v>94</v>
      </c>
      <c r="D175" s="11" t="s">
        <v>0</v>
      </c>
      <c r="E175" s="9">
        <f t="shared" ref="E175:H175" si="53">E176+E177+E178</f>
        <v>3537.7</v>
      </c>
      <c r="F175" s="9">
        <f t="shared" si="53"/>
        <v>0</v>
      </c>
      <c r="G175" s="9">
        <f t="shared" ref="G175" si="54">G176+G177+G178</f>
        <v>4738.3</v>
      </c>
      <c r="H175" s="9">
        <f t="shared" si="53"/>
        <v>4879.5</v>
      </c>
    </row>
    <row r="176" spans="1:8" ht="61.5" customHeight="1" x14ac:dyDescent="0.2">
      <c r="A176" s="5"/>
      <c r="B176" s="2" t="s">
        <v>9</v>
      </c>
      <c r="C176" s="10" t="s">
        <v>94</v>
      </c>
      <c r="D176" s="11" t="s">
        <v>10</v>
      </c>
      <c r="E176" s="9">
        <v>3376.6</v>
      </c>
      <c r="F176" s="9"/>
      <c r="G176" s="9">
        <v>4092.6</v>
      </c>
      <c r="H176" s="9">
        <v>4223.7</v>
      </c>
    </row>
    <row r="177" spans="1:8" ht="37.5" x14ac:dyDescent="0.2">
      <c r="A177" s="5"/>
      <c r="B177" s="2" t="s">
        <v>107</v>
      </c>
      <c r="C177" s="10" t="s">
        <v>94</v>
      </c>
      <c r="D177" s="11" t="s">
        <v>5</v>
      </c>
      <c r="E177" s="9">
        <v>159.4</v>
      </c>
      <c r="F177" s="9"/>
      <c r="G177" s="9">
        <v>622.5</v>
      </c>
      <c r="H177" s="9">
        <v>632.6</v>
      </c>
    </row>
    <row r="178" spans="1:8" ht="18.75" x14ac:dyDescent="0.2">
      <c r="A178" s="5"/>
      <c r="B178" s="2" t="s">
        <v>11</v>
      </c>
      <c r="C178" s="10" t="s">
        <v>94</v>
      </c>
      <c r="D178" s="11" t="s">
        <v>12</v>
      </c>
      <c r="E178" s="9">
        <v>1.7</v>
      </c>
      <c r="F178" s="9"/>
      <c r="G178" s="9">
        <v>23.2</v>
      </c>
      <c r="H178" s="9">
        <v>23.2</v>
      </c>
    </row>
    <row r="179" spans="1:8" ht="41.25" customHeight="1" x14ac:dyDescent="0.2">
      <c r="A179" s="5"/>
      <c r="B179" s="2" t="s">
        <v>202</v>
      </c>
      <c r="C179" s="10" t="s">
        <v>225</v>
      </c>
      <c r="D179" s="11"/>
      <c r="E179" s="9">
        <f t="shared" ref="E179:H179" si="55">E180</f>
        <v>15151.3</v>
      </c>
      <c r="F179" s="9">
        <f t="shared" si="55"/>
        <v>0</v>
      </c>
      <c r="G179" s="9">
        <f t="shared" si="55"/>
        <v>22706.7</v>
      </c>
      <c r="H179" s="9">
        <f t="shared" si="55"/>
        <v>23576.7</v>
      </c>
    </row>
    <row r="180" spans="1:8" ht="37.5" x14ac:dyDescent="0.2">
      <c r="A180" s="5"/>
      <c r="B180" s="2" t="s">
        <v>201</v>
      </c>
      <c r="C180" s="10" t="s">
        <v>96</v>
      </c>
      <c r="D180" s="11" t="s">
        <v>0</v>
      </c>
      <c r="E180" s="9">
        <f>E181+E182+E183</f>
        <v>15151.3</v>
      </c>
      <c r="F180" s="9">
        <f>F181+F182+F183</f>
        <v>0</v>
      </c>
      <c r="G180" s="9">
        <f>G181+G182+G183</f>
        <v>22706.7</v>
      </c>
      <c r="H180" s="9">
        <f>H181+H182+H183</f>
        <v>23576.7</v>
      </c>
    </row>
    <row r="181" spans="1:8" ht="60" customHeight="1" x14ac:dyDescent="0.2">
      <c r="A181" s="5"/>
      <c r="B181" s="2" t="s">
        <v>9</v>
      </c>
      <c r="C181" s="10" t="s">
        <v>96</v>
      </c>
      <c r="D181" s="11" t="s">
        <v>10</v>
      </c>
      <c r="E181" s="9">
        <v>14640.8</v>
      </c>
      <c r="F181" s="9"/>
      <c r="G181" s="9">
        <v>21760.2</v>
      </c>
      <c r="H181" s="9">
        <v>22630</v>
      </c>
    </row>
    <row r="182" spans="1:8" ht="37.5" x14ac:dyDescent="0.2">
      <c r="A182" s="5"/>
      <c r="B182" s="2" t="s">
        <v>107</v>
      </c>
      <c r="C182" s="10" t="s">
        <v>96</v>
      </c>
      <c r="D182" s="11" t="s">
        <v>5</v>
      </c>
      <c r="E182" s="9">
        <v>499</v>
      </c>
      <c r="F182" s="9"/>
      <c r="G182" s="9">
        <v>931.5</v>
      </c>
      <c r="H182" s="9">
        <v>931.7</v>
      </c>
    </row>
    <row r="183" spans="1:8" ht="18.75" x14ac:dyDescent="0.2">
      <c r="A183" s="5"/>
      <c r="B183" s="2" t="s">
        <v>11</v>
      </c>
      <c r="C183" s="10" t="s">
        <v>96</v>
      </c>
      <c r="D183" s="11" t="s">
        <v>12</v>
      </c>
      <c r="E183" s="9">
        <v>11.5</v>
      </c>
      <c r="F183" s="9"/>
      <c r="G183" s="9">
        <v>15</v>
      </c>
      <c r="H183" s="9">
        <v>15</v>
      </c>
    </row>
    <row r="184" spans="1:8" ht="56.25" hidden="1" x14ac:dyDescent="0.2">
      <c r="A184" s="14">
        <v>3</v>
      </c>
      <c r="B184" s="6" t="s">
        <v>305</v>
      </c>
      <c r="C184" s="7" t="s">
        <v>304</v>
      </c>
      <c r="D184" s="8"/>
      <c r="E184" s="13">
        <f>E185+E187</f>
        <v>15</v>
      </c>
      <c r="F184" s="13">
        <f>F185</f>
        <v>0</v>
      </c>
      <c r="G184" s="13">
        <f>G185+G187</f>
        <v>0</v>
      </c>
      <c r="H184" s="13">
        <f>H185+H187</f>
        <v>0</v>
      </c>
    </row>
    <row r="185" spans="1:8" ht="37.5" hidden="1" x14ac:dyDescent="0.2">
      <c r="A185" s="5"/>
      <c r="B185" s="2" t="s">
        <v>319</v>
      </c>
      <c r="C185" s="10" t="s">
        <v>306</v>
      </c>
      <c r="D185" s="11"/>
      <c r="E185" s="9">
        <f>E186</f>
        <v>10</v>
      </c>
      <c r="F185" s="9">
        <f>F186</f>
        <v>0</v>
      </c>
      <c r="G185" s="9">
        <f>G186</f>
        <v>0</v>
      </c>
      <c r="H185" s="9">
        <f>H186</f>
        <v>0</v>
      </c>
    </row>
    <row r="186" spans="1:8" ht="37.5" hidden="1" x14ac:dyDescent="0.2">
      <c r="A186" s="5"/>
      <c r="B186" s="2" t="s">
        <v>107</v>
      </c>
      <c r="C186" s="10" t="s">
        <v>306</v>
      </c>
      <c r="D186" s="11">
        <v>200</v>
      </c>
      <c r="E186" s="9">
        <v>10</v>
      </c>
      <c r="F186" s="9"/>
      <c r="G186" s="9"/>
      <c r="H186" s="9"/>
    </row>
    <row r="187" spans="1:8" ht="37.5" hidden="1" x14ac:dyDescent="0.2">
      <c r="A187" s="5"/>
      <c r="B187" s="2" t="s">
        <v>320</v>
      </c>
      <c r="C187" s="10" t="s">
        <v>307</v>
      </c>
      <c r="D187" s="11"/>
      <c r="E187" s="9">
        <f>E188</f>
        <v>5</v>
      </c>
      <c r="F187" s="9">
        <f t="shared" ref="F187:H187" si="56">F188</f>
        <v>0</v>
      </c>
      <c r="G187" s="9">
        <f t="shared" si="56"/>
        <v>0</v>
      </c>
      <c r="H187" s="9">
        <f t="shared" si="56"/>
        <v>0</v>
      </c>
    </row>
    <row r="188" spans="1:8" ht="37.5" hidden="1" x14ac:dyDescent="0.2">
      <c r="A188" s="5"/>
      <c r="B188" s="2" t="s">
        <v>107</v>
      </c>
      <c r="C188" s="10" t="s">
        <v>307</v>
      </c>
      <c r="D188" s="11">
        <v>200</v>
      </c>
      <c r="E188" s="9">
        <v>5</v>
      </c>
      <c r="F188" s="9"/>
      <c r="G188" s="9"/>
      <c r="H188" s="9"/>
    </row>
    <row r="189" spans="1:8" ht="37.5" x14ac:dyDescent="0.2">
      <c r="A189" s="14">
        <v>3</v>
      </c>
      <c r="B189" s="17" t="s">
        <v>31</v>
      </c>
      <c r="C189" s="7" t="s">
        <v>100</v>
      </c>
      <c r="D189" s="8" t="s">
        <v>0</v>
      </c>
      <c r="E189" s="13">
        <f>E194+E200</f>
        <v>8151.7999999999993</v>
      </c>
      <c r="F189" s="13">
        <f t="shared" ref="F189" si="57">F194+F200</f>
        <v>4795.6000000000004</v>
      </c>
      <c r="G189" s="13">
        <f>G194+G200+G190</f>
        <v>26296.6</v>
      </c>
      <c r="H189" s="13">
        <f>H194+H200+H190</f>
        <v>39063</v>
      </c>
    </row>
    <row r="190" spans="1:8" ht="30.75" customHeight="1" x14ac:dyDescent="0.2">
      <c r="A190" s="14"/>
      <c r="B190" s="12" t="s">
        <v>348</v>
      </c>
      <c r="C190" s="26" t="s">
        <v>350</v>
      </c>
      <c r="D190" s="8"/>
      <c r="E190" s="13"/>
      <c r="F190" s="13"/>
      <c r="G190" s="9">
        <f t="shared" ref="G190:H192" si="58">G191</f>
        <v>12231.3</v>
      </c>
      <c r="H190" s="9">
        <f t="shared" si="58"/>
        <v>24730.799999999999</v>
      </c>
    </row>
    <row r="191" spans="1:8" ht="37.5" x14ac:dyDescent="0.2">
      <c r="A191" s="14"/>
      <c r="B191" s="12" t="s">
        <v>349</v>
      </c>
      <c r="C191" s="27" t="s">
        <v>351</v>
      </c>
      <c r="D191" s="8"/>
      <c r="E191" s="13"/>
      <c r="F191" s="13"/>
      <c r="G191" s="9">
        <f t="shared" si="58"/>
        <v>12231.3</v>
      </c>
      <c r="H191" s="9">
        <f t="shared" si="58"/>
        <v>24730.799999999999</v>
      </c>
    </row>
    <row r="192" spans="1:8" ht="18.75" x14ac:dyDescent="0.2">
      <c r="A192" s="14"/>
      <c r="B192" s="12" t="s">
        <v>352</v>
      </c>
      <c r="C192" s="26" t="s">
        <v>353</v>
      </c>
      <c r="D192" s="8"/>
      <c r="E192" s="13"/>
      <c r="F192" s="13"/>
      <c r="G192" s="9">
        <f t="shared" si="58"/>
        <v>12231.3</v>
      </c>
      <c r="H192" s="9">
        <f t="shared" si="58"/>
        <v>24730.799999999999</v>
      </c>
    </row>
    <row r="193" spans="1:8" ht="18.75" x14ac:dyDescent="0.2">
      <c r="A193" s="14"/>
      <c r="B193" s="12" t="s">
        <v>11</v>
      </c>
      <c r="C193" s="26" t="s">
        <v>353</v>
      </c>
      <c r="D193" s="28">
        <v>800</v>
      </c>
      <c r="E193" s="13"/>
      <c r="F193" s="13"/>
      <c r="G193" s="29">
        <v>12231.3</v>
      </c>
      <c r="H193" s="29">
        <v>24730.799999999999</v>
      </c>
    </row>
    <row r="194" spans="1:8" ht="56.25" x14ac:dyDescent="0.2">
      <c r="A194" s="5"/>
      <c r="B194" s="2" t="s">
        <v>189</v>
      </c>
      <c r="C194" s="10" t="s">
        <v>101</v>
      </c>
      <c r="D194" s="11"/>
      <c r="E194" s="9">
        <f>E195</f>
        <v>2158.1</v>
      </c>
      <c r="F194" s="9">
        <f t="shared" ref="F194:H194" si="59">F195</f>
        <v>4795.6000000000004</v>
      </c>
      <c r="G194" s="9">
        <f t="shared" si="59"/>
        <v>6973.9</v>
      </c>
      <c r="H194" s="9">
        <f t="shared" si="59"/>
        <v>6973.9</v>
      </c>
    </row>
    <row r="195" spans="1:8" ht="18.75" x14ac:dyDescent="0.2">
      <c r="A195" s="5"/>
      <c r="B195" s="2" t="s">
        <v>188</v>
      </c>
      <c r="C195" s="10" t="s">
        <v>102</v>
      </c>
      <c r="D195" s="11" t="s">
        <v>0</v>
      </c>
      <c r="E195" s="9">
        <f t="shared" ref="E195:H195" si="60">E198+E197</f>
        <v>2158.1</v>
      </c>
      <c r="F195" s="9">
        <f t="shared" si="60"/>
        <v>4795.6000000000004</v>
      </c>
      <c r="G195" s="9">
        <f t="shared" ref="G195" si="61">G198+G197</f>
        <v>6973.9</v>
      </c>
      <c r="H195" s="9">
        <f t="shared" si="60"/>
        <v>6973.9</v>
      </c>
    </row>
    <row r="196" spans="1:8" ht="37.5" x14ac:dyDescent="0.2">
      <c r="A196" s="5"/>
      <c r="B196" s="2" t="s">
        <v>418</v>
      </c>
      <c r="C196" s="10" t="s">
        <v>244</v>
      </c>
      <c r="D196" s="11" t="s">
        <v>0</v>
      </c>
      <c r="E196" s="9">
        <f>E197</f>
        <v>0</v>
      </c>
      <c r="F196" s="9">
        <f>F197</f>
        <v>4795.6000000000004</v>
      </c>
      <c r="G196" s="9">
        <f>G197</f>
        <v>4812.5</v>
      </c>
      <c r="H196" s="9">
        <f>H197</f>
        <v>4812.5</v>
      </c>
    </row>
    <row r="197" spans="1:8" ht="18.75" x14ac:dyDescent="0.2">
      <c r="A197" s="5"/>
      <c r="B197" s="2" t="s">
        <v>13</v>
      </c>
      <c r="C197" s="10" t="s">
        <v>244</v>
      </c>
      <c r="D197" s="11" t="s">
        <v>14</v>
      </c>
      <c r="E197" s="9"/>
      <c r="F197" s="9">
        <v>4795.6000000000004</v>
      </c>
      <c r="G197" s="9">
        <v>4812.5</v>
      </c>
      <c r="H197" s="9">
        <v>4812.5</v>
      </c>
    </row>
    <row r="198" spans="1:8" ht="37.5" x14ac:dyDescent="0.2">
      <c r="A198" s="5"/>
      <c r="B198" s="2" t="s">
        <v>190</v>
      </c>
      <c r="C198" s="10" t="s">
        <v>191</v>
      </c>
      <c r="D198" s="11" t="s">
        <v>0</v>
      </c>
      <c r="E198" s="9">
        <f t="shared" ref="E198:H198" si="62">E199</f>
        <v>2158.1</v>
      </c>
      <c r="F198" s="9">
        <f t="shared" si="62"/>
        <v>0</v>
      </c>
      <c r="G198" s="9">
        <f t="shared" si="62"/>
        <v>2161.4</v>
      </c>
      <c r="H198" s="9">
        <f t="shared" si="62"/>
        <v>2161.4</v>
      </c>
    </row>
    <row r="199" spans="1:8" ht="18.75" x14ac:dyDescent="0.2">
      <c r="A199" s="5"/>
      <c r="B199" s="2" t="s">
        <v>13</v>
      </c>
      <c r="C199" s="10" t="s">
        <v>191</v>
      </c>
      <c r="D199" s="11" t="s">
        <v>14</v>
      </c>
      <c r="E199" s="9">
        <v>2158.1</v>
      </c>
      <c r="F199" s="9"/>
      <c r="G199" s="9">
        <v>2161.4</v>
      </c>
      <c r="H199" s="9">
        <v>2161.4</v>
      </c>
    </row>
    <row r="200" spans="1:8" ht="42" customHeight="1" x14ac:dyDescent="0.2">
      <c r="A200" s="5"/>
      <c r="B200" s="12" t="s">
        <v>32</v>
      </c>
      <c r="C200" s="10" t="s">
        <v>184</v>
      </c>
      <c r="D200" s="11" t="s">
        <v>0</v>
      </c>
      <c r="E200" s="9">
        <f t="shared" ref="E200:H201" si="63">E201</f>
        <v>5993.7</v>
      </c>
      <c r="F200" s="9">
        <f t="shared" si="63"/>
        <v>0</v>
      </c>
      <c r="G200" s="9">
        <f t="shared" si="63"/>
        <v>7091.4</v>
      </c>
      <c r="H200" s="9">
        <f t="shared" si="63"/>
        <v>7358.3</v>
      </c>
    </row>
    <row r="201" spans="1:8" ht="37.5" x14ac:dyDescent="0.2">
      <c r="A201" s="5"/>
      <c r="B201" s="12" t="s">
        <v>214</v>
      </c>
      <c r="C201" s="10" t="s">
        <v>215</v>
      </c>
      <c r="D201" s="11"/>
      <c r="E201" s="9">
        <f t="shared" si="63"/>
        <v>5993.7</v>
      </c>
      <c r="F201" s="9">
        <f t="shared" si="63"/>
        <v>0</v>
      </c>
      <c r="G201" s="9">
        <f t="shared" si="63"/>
        <v>7091.4</v>
      </c>
      <c r="H201" s="9">
        <f t="shared" si="63"/>
        <v>7358.3</v>
      </c>
    </row>
    <row r="202" spans="1:8" ht="18.75" x14ac:dyDescent="0.2">
      <c r="A202" s="5"/>
      <c r="B202" s="2" t="s">
        <v>15</v>
      </c>
      <c r="C202" s="10" t="s">
        <v>159</v>
      </c>
      <c r="D202" s="11" t="s">
        <v>0</v>
      </c>
      <c r="E202" s="9">
        <f t="shared" ref="E202:H202" si="64">E203+E204+E205</f>
        <v>5993.7</v>
      </c>
      <c r="F202" s="9">
        <f t="shared" si="64"/>
        <v>0</v>
      </c>
      <c r="G202" s="9">
        <f t="shared" ref="G202" si="65">G203+G204+G205</f>
        <v>7091.4</v>
      </c>
      <c r="H202" s="9">
        <f t="shared" si="64"/>
        <v>7358.3</v>
      </c>
    </row>
    <row r="203" spans="1:8" ht="60" customHeight="1" x14ac:dyDescent="0.2">
      <c r="A203" s="5"/>
      <c r="B203" s="2" t="s">
        <v>9</v>
      </c>
      <c r="C203" s="10" t="s">
        <v>159</v>
      </c>
      <c r="D203" s="11" t="s">
        <v>10</v>
      </c>
      <c r="E203" s="9">
        <v>5617.7</v>
      </c>
      <c r="F203" s="9"/>
      <c r="G203" s="9">
        <v>6690.4</v>
      </c>
      <c r="H203" s="9">
        <v>6958.3</v>
      </c>
    </row>
    <row r="204" spans="1:8" ht="37.5" x14ac:dyDescent="0.2">
      <c r="A204" s="5"/>
      <c r="B204" s="2" t="s">
        <v>107</v>
      </c>
      <c r="C204" s="10" t="s">
        <v>159</v>
      </c>
      <c r="D204" s="11" t="s">
        <v>5</v>
      </c>
      <c r="E204" s="9">
        <v>370.5</v>
      </c>
      <c r="F204" s="9"/>
      <c r="G204" s="9">
        <v>395.5</v>
      </c>
      <c r="H204" s="9">
        <v>400</v>
      </c>
    </row>
    <row r="205" spans="1:8" ht="21.75" customHeight="1" x14ac:dyDescent="0.2">
      <c r="A205" s="5"/>
      <c r="B205" s="2" t="s">
        <v>11</v>
      </c>
      <c r="C205" s="10" t="s">
        <v>159</v>
      </c>
      <c r="D205" s="11" t="s">
        <v>12</v>
      </c>
      <c r="E205" s="9">
        <v>5.5</v>
      </c>
      <c r="F205" s="9"/>
      <c r="G205" s="9">
        <v>5.5</v>
      </c>
      <c r="H205" s="9">
        <v>0</v>
      </c>
    </row>
    <row r="206" spans="1:8" ht="51.75" customHeight="1" x14ac:dyDescent="0.2">
      <c r="A206" s="14">
        <v>4</v>
      </c>
      <c r="B206" s="17" t="s">
        <v>22</v>
      </c>
      <c r="C206" s="7" t="s">
        <v>84</v>
      </c>
      <c r="D206" s="8"/>
      <c r="E206" s="13">
        <f t="shared" ref="E206:H206" si="66">E207</f>
        <v>1278.2</v>
      </c>
      <c r="F206" s="13">
        <f t="shared" si="66"/>
        <v>0</v>
      </c>
      <c r="G206" s="13">
        <f t="shared" si="66"/>
        <v>761</v>
      </c>
      <c r="H206" s="13">
        <f t="shared" si="66"/>
        <v>336</v>
      </c>
    </row>
    <row r="207" spans="1:8" ht="37.5" x14ac:dyDescent="0.2">
      <c r="A207" s="5"/>
      <c r="B207" s="2" t="s">
        <v>86</v>
      </c>
      <c r="C207" s="10" t="s">
        <v>85</v>
      </c>
      <c r="D207" s="11" t="s">
        <v>0</v>
      </c>
      <c r="E207" s="9">
        <f>E208+E209</f>
        <v>1278.2</v>
      </c>
      <c r="F207" s="9">
        <f t="shared" ref="F207:H207" si="67">F208+F209</f>
        <v>0</v>
      </c>
      <c r="G207" s="9">
        <f t="shared" ref="G207" si="68">G208+G209</f>
        <v>761</v>
      </c>
      <c r="H207" s="9">
        <f t="shared" si="67"/>
        <v>336</v>
      </c>
    </row>
    <row r="208" spans="1:8" ht="37.5" x14ac:dyDescent="0.2">
      <c r="A208" s="5"/>
      <c r="B208" s="2" t="s">
        <v>107</v>
      </c>
      <c r="C208" s="10" t="s">
        <v>85</v>
      </c>
      <c r="D208" s="11">
        <v>200</v>
      </c>
      <c r="E208" s="9">
        <v>15</v>
      </c>
      <c r="F208" s="9"/>
      <c r="G208" s="9">
        <v>40</v>
      </c>
      <c r="H208" s="9">
        <v>0</v>
      </c>
    </row>
    <row r="209" spans="1:8" ht="37.5" x14ac:dyDescent="0.2">
      <c r="A209" s="5"/>
      <c r="B209" s="2" t="s">
        <v>6</v>
      </c>
      <c r="C209" s="10" t="s">
        <v>85</v>
      </c>
      <c r="D209" s="11">
        <v>600</v>
      </c>
      <c r="E209" s="9">
        <v>1263.2</v>
      </c>
      <c r="F209" s="9"/>
      <c r="G209" s="9">
        <v>721</v>
      </c>
      <c r="H209" s="9">
        <f>129+207</f>
        <v>336</v>
      </c>
    </row>
    <row r="210" spans="1:8" ht="37.5" x14ac:dyDescent="0.2">
      <c r="A210" s="14">
        <v>5</v>
      </c>
      <c r="B210" s="6" t="s">
        <v>53</v>
      </c>
      <c r="C210" s="7" t="s">
        <v>137</v>
      </c>
      <c r="D210" s="8"/>
      <c r="E210" s="13">
        <f>E211+E214</f>
        <v>100</v>
      </c>
      <c r="F210" s="13">
        <f t="shared" ref="F210:H210" si="69">F211+F214</f>
        <v>0</v>
      </c>
      <c r="G210" s="13">
        <f t="shared" ref="G210" si="70">G211+G214</f>
        <v>70</v>
      </c>
      <c r="H210" s="13">
        <f t="shared" si="69"/>
        <v>70</v>
      </c>
    </row>
    <row r="211" spans="1:8" ht="18.75" x14ac:dyDescent="0.2">
      <c r="A211" s="5"/>
      <c r="B211" s="2" t="s">
        <v>54</v>
      </c>
      <c r="C211" s="10" t="s">
        <v>150</v>
      </c>
      <c r="D211" s="11"/>
      <c r="E211" s="9">
        <f t="shared" ref="E211:H212" si="71">E212</f>
        <v>50</v>
      </c>
      <c r="F211" s="9">
        <f t="shared" si="71"/>
        <v>0</v>
      </c>
      <c r="G211" s="9">
        <f t="shared" si="71"/>
        <v>70</v>
      </c>
      <c r="H211" s="9">
        <f t="shared" si="71"/>
        <v>70</v>
      </c>
    </row>
    <row r="212" spans="1:8" ht="18.75" x14ac:dyDescent="0.2">
      <c r="A212" s="5"/>
      <c r="B212" s="2" t="s">
        <v>151</v>
      </c>
      <c r="C212" s="10" t="s">
        <v>152</v>
      </c>
      <c r="D212" s="11"/>
      <c r="E212" s="9">
        <f t="shared" si="71"/>
        <v>50</v>
      </c>
      <c r="F212" s="9">
        <f t="shared" si="71"/>
        <v>0</v>
      </c>
      <c r="G212" s="9">
        <f t="shared" si="71"/>
        <v>70</v>
      </c>
      <c r="H212" s="9">
        <f t="shared" si="71"/>
        <v>70</v>
      </c>
    </row>
    <row r="213" spans="1:8" ht="37.5" x14ac:dyDescent="0.2">
      <c r="A213" s="5"/>
      <c r="B213" s="2" t="s">
        <v>107</v>
      </c>
      <c r="C213" s="10" t="s">
        <v>152</v>
      </c>
      <c r="D213" s="11">
        <v>200</v>
      </c>
      <c r="E213" s="9">
        <v>50</v>
      </c>
      <c r="F213" s="9"/>
      <c r="G213" s="9">
        <v>70</v>
      </c>
      <c r="H213" s="9">
        <v>70</v>
      </c>
    </row>
    <row r="214" spans="1:8" ht="44.25" hidden="1" customHeight="1" x14ac:dyDescent="0.2">
      <c r="A214" s="5"/>
      <c r="B214" s="2" t="s">
        <v>60</v>
      </c>
      <c r="C214" s="10" t="s">
        <v>138</v>
      </c>
      <c r="D214" s="11"/>
      <c r="E214" s="9">
        <f t="shared" ref="E214:H215" si="72">E215</f>
        <v>50</v>
      </c>
      <c r="F214" s="9">
        <f t="shared" si="72"/>
        <v>0</v>
      </c>
      <c r="G214" s="9">
        <f t="shared" si="72"/>
        <v>0</v>
      </c>
      <c r="H214" s="9">
        <f t="shared" si="72"/>
        <v>0</v>
      </c>
    </row>
    <row r="215" spans="1:8" ht="37.5" hidden="1" x14ac:dyDescent="0.2">
      <c r="A215" s="5"/>
      <c r="B215" s="2" t="s">
        <v>139</v>
      </c>
      <c r="C215" s="10" t="s">
        <v>140</v>
      </c>
      <c r="D215" s="11"/>
      <c r="E215" s="9">
        <f t="shared" si="72"/>
        <v>50</v>
      </c>
      <c r="F215" s="9">
        <f t="shared" si="72"/>
        <v>0</v>
      </c>
      <c r="G215" s="9">
        <f t="shared" si="72"/>
        <v>0</v>
      </c>
      <c r="H215" s="9">
        <f t="shared" si="72"/>
        <v>0</v>
      </c>
    </row>
    <row r="216" spans="1:8" ht="37.5" hidden="1" x14ac:dyDescent="0.2">
      <c r="A216" s="5"/>
      <c r="B216" s="2" t="s">
        <v>107</v>
      </c>
      <c r="C216" s="10" t="s">
        <v>140</v>
      </c>
      <c r="D216" s="11">
        <v>200</v>
      </c>
      <c r="E216" s="9">
        <v>50</v>
      </c>
      <c r="F216" s="9"/>
      <c r="G216" s="9"/>
      <c r="H216" s="9"/>
    </row>
    <row r="217" spans="1:8" ht="37.5" x14ac:dyDescent="0.2">
      <c r="A217" s="14">
        <v>6</v>
      </c>
      <c r="B217" s="6" t="s">
        <v>57</v>
      </c>
      <c r="C217" s="7" t="s">
        <v>155</v>
      </c>
      <c r="D217" s="8"/>
      <c r="E217" s="13">
        <f t="shared" ref="E217:H218" si="73">E218</f>
        <v>260</v>
      </c>
      <c r="F217" s="13">
        <f t="shared" si="73"/>
        <v>0</v>
      </c>
      <c r="G217" s="13">
        <f t="shared" si="73"/>
        <v>540</v>
      </c>
      <c r="H217" s="13">
        <f t="shared" si="73"/>
        <v>540</v>
      </c>
    </row>
    <row r="218" spans="1:8" ht="18.75" x14ac:dyDescent="0.2">
      <c r="A218" s="5"/>
      <c r="B218" s="2" t="s">
        <v>157</v>
      </c>
      <c r="C218" s="10" t="s">
        <v>156</v>
      </c>
      <c r="D218" s="11"/>
      <c r="E218" s="9">
        <f>E219</f>
        <v>260</v>
      </c>
      <c r="F218" s="9">
        <f t="shared" si="73"/>
        <v>0</v>
      </c>
      <c r="G218" s="9">
        <f t="shared" si="73"/>
        <v>540</v>
      </c>
      <c r="H218" s="9">
        <f t="shared" si="73"/>
        <v>540</v>
      </c>
    </row>
    <row r="219" spans="1:8" ht="37.5" x14ac:dyDescent="0.2">
      <c r="A219" s="5"/>
      <c r="B219" s="2" t="s">
        <v>107</v>
      </c>
      <c r="C219" s="10" t="s">
        <v>156</v>
      </c>
      <c r="D219" s="11">
        <v>200</v>
      </c>
      <c r="E219" s="9">
        <v>260</v>
      </c>
      <c r="F219" s="9"/>
      <c r="G219" s="9">
        <v>540</v>
      </c>
      <c r="H219" s="9">
        <v>540</v>
      </c>
    </row>
    <row r="220" spans="1:8" ht="42.75" customHeight="1" x14ac:dyDescent="0.2">
      <c r="A220" s="14">
        <v>7</v>
      </c>
      <c r="B220" s="6" t="s">
        <v>396</v>
      </c>
      <c r="C220" s="7" t="s">
        <v>147</v>
      </c>
      <c r="D220" s="8"/>
      <c r="E220" s="13">
        <f>E221+E231</f>
        <v>482.8</v>
      </c>
      <c r="F220" s="13">
        <f t="shared" ref="F220:H220" si="74">F221+F231</f>
        <v>0</v>
      </c>
      <c r="G220" s="13">
        <f t="shared" ref="G220" si="75">G221+G231</f>
        <v>200</v>
      </c>
      <c r="H220" s="13">
        <f t="shared" si="74"/>
        <v>200</v>
      </c>
    </row>
    <row r="221" spans="1:8" ht="18.75" x14ac:dyDescent="0.2">
      <c r="A221" s="5"/>
      <c r="B221" s="2" t="s">
        <v>288</v>
      </c>
      <c r="C221" s="10" t="s">
        <v>287</v>
      </c>
      <c r="D221" s="11"/>
      <c r="E221" s="9">
        <v>150</v>
      </c>
      <c r="F221" s="9">
        <v>0</v>
      </c>
      <c r="G221" s="9">
        <f>G222</f>
        <v>200</v>
      </c>
      <c r="H221" s="9">
        <f>H222</f>
        <v>200</v>
      </c>
    </row>
    <row r="222" spans="1:8" ht="37.5" x14ac:dyDescent="0.2">
      <c r="A222" s="5"/>
      <c r="B222" s="2" t="s">
        <v>52</v>
      </c>
      <c r="C222" s="10" t="s">
        <v>286</v>
      </c>
      <c r="D222" s="11"/>
      <c r="E222" s="9">
        <v>150</v>
      </c>
      <c r="F222" s="9">
        <v>0</v>
      </c>
      <c r="G222" s="9">
        <f>G225+G223+G224</f>
        <v>200</v>
      </c>
      <c r="H222" s="9">
        <f>H225+H223+H224</f>
        <v>200</v>
      </c>
    </row>
    <row r="223" spans="1:8" ht="37.5" x14ac:dyDescent="0.2">
      <c r="A223" s="5"/>
      <c r="B223" s="2" t="s">
        <v>107</v>
      </c>
      <c r="C223" s="10" t="s">
        <v>286</v>
      </c>
      <c r="D223" s="11">
        <v>200</v>
      </c>
      <c r="E223" s="9"/>
      <c r="F223" s="9"/>
      <c r="G223" s="9">
        <v>100</v>
      </c>
      <c r="H223" s="9">
        <v>100</v>
      </c>
    </row>
    <row r="224" spans="1:8" ht="18.75" x14ac:dyDescent="0.2">
      <c r="A224" s="5"/>
      <c r="B224" s="2" t="s">
        <v>8</v>
      </c>
      <c r="C224" s="10" t="s">
        <v>286</v>
      </c>
      <c r="D224" s="11">
        <v>300</v>
      </c>
      <c r="E224" s="9"/>
      <c r="F224" s="9"/>
      <c r="G224" s="9">
        <v>5</v>
      </c>
      <c r="H224" s="9">
        <v>5</v>
      </c>
    </row>
    <row r="225" spans="1:8" ht="18.75" x14ac:dyDescent="0.2">
      <c r="A225" s="5"/>
      <c r="B225" s="2" t="s">
        <v>11</v>
      </c>
      <c r="C225" s="10" t="s">
        <v>286</v>
      </c>
      <c r="D225" s="11">
        <v>800</v>
      </c>
      <c r="E225" s="9">
        <v>150</v>
      </c>
      <c r="F225" s="9"/>
      <c r="G225" s="9">
        <v>95</v>
      </c>
      <c r="H225" s="9">
        <v>95</v>
      </c>
    </row>
    <row r="226" spans="1:8" ht="56.25" x14ac:dyDescent="0.2">
      <c r="A226" s="5"/>
      <c r="B226" s="6" t="s">
        <v>404</v>
      </c>
      <c r="C226" s="7" t="s">
        <v>402</v>
      </c>
      <c r="D226" s="11"/>
      <c r="E226" s="9"/>
      <c r="F226" s="9"/>
      <c r="G226" s="13">
        <f>G227+G229</f>
        <v>643.70000000000005</v>
      </c>
      <c r="H226" s="13">
        <f>H227+H229</f>
        <v>669.6</v>
      </c>
    </row>
    <row r="227" spans="1:8" ht="18.75" x14ac:dyDescent="0.2">
      <c r="A227" s="5"/>
      <c r="B227" s="2" t="s">
        <v>405</v>
      </c>
      <c r="C227" s="10" t="s">
        <v>406</v>
      </c>
      <c r="D227" s="11"/>
      <c r="E227" s="9"/>
      <c r="F227" s="9"/>
      <c r="G227" s="9">
        <f>G228</f>
        <v>643.70000000000005</v>
      </c>
      <c r="H227" s="9">
        <f>H228</f>
        <v>669.6</v>
      </c>
    </row>
    <row r="228" spans="1:8" ht="37.5" x14ac:dyDescent="0.2">
      <c r="A228" s="5"/>
      <c r="B228" s="2" t="s">
        <v>107</v>
      </c>
      <c r="C228" s="10" t="s">
        <v>406</v>
      </c>
      <c r="D228" s="11">
        <v>200</v>
      </c>
      <c r="E228" s="9"/>
      <c r="F228" s="9"/>
      <c r="G228" s="9">
        <v>643.70000000000005</v>
      </c>
      <c r="H228" s="9">
        <v>669.6</v>
      </c>
    </row>
    <row r="229" spans="1:8" ht="18.75" hidden="1" x14ac:dyDescent="0.2">
      <c r="A229" s="5"/>
      <c r="B229" s="2" t="s">
        <v>407</v>
      </c>
      <c r="C229" s="10" t="s">
        <v>408</v>
      </c>
      <c r="D229" s="11"/>
      <c r="E229" s="9"/>
      <c r="F229" s="9"/>
      <c r="G229" s="9">
        <f>G230</f>
        <v>0</v>
      </c>
      <c r="H229" s="9">
        <f>H230</f>
        <v>0</v>
      </c>
    </row>
    <row r="230" spans="1:8" ht="37.5" hidden="1" x14ac:dyDescent="0.2">
      <c r="A230" s="5"/>
      <c r="B230" s="2" t="s">
        <v>107</v>
      </c>
      <c r="C230" s="10" t="s">
        <v>408</v>
      </c>
      <c r="D230" s="11">
        <v>200</v>
      </c>
      <c r="E230" s="9"/>
      <c r="F230" s="9"/>
      <c r="G230" s="9"/>
      <c r="H230" s="9"/>
    </row>
    <row r="231" spans="1:8" ht="37.5" hidden="1" x14ac:dyDescent="0.2">
      <c r="A231" s="14"/>
      <c r="B231" s="6" t="s">
        <v>391</v>
      </c>
      <c r="C231" s="7" t="s">
        <v>393</v>
      </c>
      <c r="D231" s="8"/>
      <c r="E231" s="13">
        <v>332.8</v>
      </c>
      <c r="F231" s="13">
        <v>0</v>
      </c>
      <c r="G231" s="13">
        <f>G232</f>
        <v>0</v>
      </c>
      <c r="H231" s="13">
        <f>H232</f>
        <v>0</v>
      </c>
    </row>
    <row r="232" spans="1:8" ht="37.5" hidden="1" customHeight="1" x14ac:dyDescent="0.2">
      <c r="A232" s="5"/>
      <c r="B232" s="2" t="s">
        <v>392</v>
      </c>
      <c r="C232" s="10" t="s">
        <v>394</v>
      </c>
      <c r="D232" s="11"/>
      <c r="E232" s="9">
        <v>332.8</v>
      </c>
      <c r="F232" s="9">
        <v>0</v>
      </c>
      <c r="G232" s="9">
        <f t="shared" ref="G232:H232" si="76">G233</f>
        <v>0</v>
      </c>
      <c r="H232" s="9">
        <f t="shared" si="76"/>
        <v>0</v>
      </c>
    </row>
    <row r="233" spans="1:8" ht="18.75" hidden="1" x14ac:dyDescent="0.2">
      <c r="A233" s="5"/>
      <c r="B233" s="2" t="s">
        <v>8</v>
      </c>
      <c r="C233" s="10" t="s">
        <v>394</v>
      </c>
      <c r="D233" s="11">
        <v>300</v>
      </c>
      <c r="E233" s="9">
        <v>332.8</v>
      </c>
      <c r="F233" s="9"/>
      <c r="G233" s="9"/>
      <c r="H233" s="9"/>
    </row>
    <row r="234" spans="1:8" ht="75" x14ac:dyDescent="0.2">
      <c r="A234" s="14">
        <v>8</v>
      </c>
      <c r="B234" s="6" t="s">
        <v>51</v>
      </c>
      <c r="C234" s="7" t="s">
        <v>146</v>
      </c>
      <c r="D234" s="8"/>
      <c r="E234" s="13">
        <f>E235+E238+E241</f>
        <v>2706.4</v>
      </c>
      <c r="F234" s="13">
        <f t="shared" ref="F234:H234" si="77">F235+F238+F241</f>
        <v>0</v>
      </c>
      <c r="G234" s="13">
        <f t="shared" ref="G234" si="78">G235+G238+G241</f>
        <v>4967.8999999999996</v>
      </c>
      <c r="H234" s="13">
        <f t="shared" si="77"/>
        <v>5064.2000000000007</v>
      </c>
    </row>
    <row r="235" spans="1:8" ht="56.25" x14ac:dyDescent="0.2">
      <c r="A235" s="5"/>
      <c r="B235" s="2" t="s">
        <v>274</v>
      </c>
      <c r="C235" s="10" t="s">
        <v>273</v>
      </c>
      <c r="D235" s="11"/>
      <c r="E235" s="9">
        <f t="shared" ref="E235:H236" si="79">E236</f>
        <v>1110</v>
      </c>
      <c r="F235" s="9">
        <v>0</v>
      </c>
      <c r="G235" s="9">
        <f t="shared" si="79"/>
        <v>1510</v>
      </c>
      <c r="H235" s="9">
        <f t="shared" si="79"/>
        <v>1510</v>
      </c>
    </row>
    <row r="236" spans="1:8" ht="22.5" customHeight="1" x14ac:dyDescent="0.2">
      <c r="A236" s="5"/>
      <c r="B236" s="2" t="s">
        <v>289</v>
      </c>
      <c r="C236" s="10" t="s">
        <v>272</v>
      </c>
      <c r="D236" s="11"/>
      <c r="E236" s="9">
        <f>E237</f>
        <v>1110</v>
      </c>
      <c r="F236" s="9">
        <f t="shared" ref="F236" si="80">F237</f>
        <v>0</v>
      </c>
      <c r="G236" s="9">
        <f t="shared" si="79"/>
        <v>1510</v>
      </c>
      <c r="H236" s="9">
        <f t="shared" si="79"/>
        <v>1510</v>
      </c>
    </row>
    <row r="237" spans="1:8" ht="37.5" x14ac:dyDescent="0.2">
      <c r="A237" s="5"/>
      <c r="B237" s="2" t="s">
        <v>107</v>
      </c>
      <c r="C237" s="10" t="s">
        <v>272</v>
      </c>
      <c r="D237" s="11">
        <v>200</v>
      </c>
      <c r="E237" s="9">
        <v>1110</v>
      </c>
      <c r="F237" s="9">
        <v>0</v>
      </c>
      <c r="G237" s="9">
        <v>1510</v>
      </c>
      <c r="H237" s="9">
        <v>1510</v>
      </c>
    </row>
    <row r="238" spans="1:8" ht="60" customHeight="1" x14ac:dyDescent="0.2">
      <c r="A238" s="5"/>
      <c r="B238" s="2" t="s">
        <v>277</v>
      </c>
      <c r="C238" s="10" t="s">
        <v>279</v>
      </c>
      <c r="D238" s="11"/>
      <c r="E238" s="9">
        <f t="shared" ref="E238:H239" si="81">E239</f>
        <v>30</v>
      </c>
      <c r="F238" s="9">
        <f t="shared" si="81"/>
        <v>0</v>
      </c>
      <c r="G238" s="9">
        <f t="shared" si="81"/>
        <v>340</v>
      </c>
      <c r="H238" s="9">
        <f t="shared" si="81"/>
        <v>340</v>
      </c>
    </row>
    <row r="239" spans="1:8" ht="37.5" x14ac:dyDescent="0.2">
      <c r="A239" s="5"/>
      <c r="B239" s="2" t="s">
        <v>290</v>
      </c>
      <c r="C239" s="10" t="s">
        <v>278</v>
      </c>
      <c r="D239" s="11"/>
      <c r="E239" s="9">
        <f t="shared" si="81"/>
        <v>30</v>
      </c>
      <c r="F239" s="9">
        <f t="shared" si="81"/>
        <v>0</v>
      </c>
      <c r="G239" s="9">
        <f t="shared" si="81"/>
        <v>340</v>
      </c>
      <c r="H239" s="9">
        <f t="shared" si="81"/>
        <v>340</v>
      </c>
    </row>
    <row r="240" spans="1:8" ht="37.5" x14ac:dyDescent="0.2">
      <c r="A240" s="5"/>
      <c r="B240" s="2" t="s">
        <v>107</v>
      </c>
      <c r="C240" s="10" t="s">
        <v>278</v>
      </c>
      <c r="D240" s="11">
        <v>200</v>
      </c>
      <c r="E240" s="9">
        <v>30</v>
      </c>
      <c r="F240" s="9"/>
      <c r="G240" s="9">
        <v>340</v>
      </c>
      <c r="H240" s="9">
        <v>340</v>
      </c>
    </row>
    <row r="241" spans="1:8" ht="37.5" x14ac:dyDescent="0.2">
      <c r="A241" s="5"/>
      <c r="B241" s="2" t="s">
        <v>283</v>
      </c>
      <c r="C241" s="10" t="s">
        <v>282</v>
      </c>
      <c r="D241" s="11"/>
      <c r="E241" s="9">
        <f t="shared" ref="E241:H242" si="82">E242</f>
        <v>1566.4</v>
      </c>
      <c r="F241" s="9">
        <f t="shared" si="82"/>
        <v>0</v>
      </c>
      <c r="G241" s="9">
        <f t="shared" si="82"/>
        <v>3117.8999999999996</v>
      </c>
      <c r="H241" s="9">
        <f t="shared" si="82"/>
        <v>3214.2000000000003</v>
      </c>
    </row>
    <row r="242" spans="1:8" ht="22.5" customHeight="1" x14ac:dyDescent="0.2">
      <c r="A242" s="5"/>
      <c r="B242" s="2" t="s">
        <v>294</v>
      </c>
      <c r="C242" s="10" t="s">
        <v>280</v>
      </c>
      <c r="D242" s="11" t="s">
        <v>0</v>
      </c>
      <c r="E242" s="9">
        <f t="shared" si="82"/>
        <v>1566.4</v>
      </c>
      <c r="F242" s="9">
        <f t="shared" si="82"/>
        <v>0</v>
      </c>
      <c r="G242" s="9">
        <f t="shared" si="82"/>
        <v>3117.8999999999996</v>
      </c>
      <c r="H242" s="9">
        <f t="shared" si="82"/>
        <v>3214.2000000000003</v>
      </c>
    </row>
    <row r="243" spans="1:8" ht="37.5" x14ac:dyDescent="0.2">
      <c r="A243" s="5"/>
      <c r="B243" s="2" t="s">
        <v>45</v>
      </c>
      <c r="C243" s="10" t="s">
        <v>281</v>
      </c>
      <c r="D243" s="11"/>
      <c r="E243" s="9">
        <f>E244+E245+E246</f>
        <v>1566.4</v>
      </c>
      <c r="F243" s="9">
        <f t="shared" ref="F243:H243" si="83">F244+F245+F246</f>
        <v>0</v>
      </c>
      <c r="G243" s="9">
        <f t="shared" ref="G243" si="84">G244+G245+G246</f>
        <v>3117.8999999999996</v>
      </c>
      <c r="H243" s="9">
        <f t="shared" si="83"/>
        <v>3214.2000000000003</v>
      </c>
    </row>
    <row r="244" spans="1:8" ht="57.75" customHeight="1" x14ac:dyDescent="0.2">
      <c r="A244" s="5"/>
      <c r="B244" s="2" t="s">
        <v>9</v>
      </c>
      <c r="C244" s="10" t="s">
        <v>281</v>
      </c>
      <c r="D244" s="11" t="s">
        <v>10</v>
      </c>
      <c r="E244" s="9">
        <v>1473.3</v>
      </c>
      <c r="F244" s="9"/>
      <c r="G244" s="9">
        <v>3021.2</v>
      </c>
      <c r="H244" s="9">
        <v>3142.4</v>
      </c>
    </row>
    <row r="245" spans="1:8" ht="37.5" x14ac:dyDescent="0.2">
      <c r="A245" s="5"/>
      <c r="B245" s="2" t="s">
        <v>107</v>
      </c>
      <c r="C245" s="10" t="s">
        <v>281</v>
      </c>
      <c r="D245" s="11" t="s">
        <v>5</v>
      </c>
      <c r="E245" s="9">
        <v>92.7</v>
      </c>
      <c r="F245" s="9"/>
      <c r="G245" s="9">
        <v>96.2</v>
      </c>
      <c r="H245" s="9">
        <v>71.3</v>
      </c>
    </row>
    <row r="246" spans="1:8" ht="18.75" x14ac:dyDescent="0.2">
      <c r="A246" s="5"/>
      <c r="B246" s="2" t="s">
        <v>11</v>
      </c>
      <c r="C246" s="10" t="s">
        <v>281</v>
      </c>
      <c r="D246" s="11">
        <v>800</v>
      </c>
      <c r="E246" s="9">
        <v>0.4</v>
      </c>
      <c r="F246" s="9"/>
      <c r="G246" s="9">
        <v>0.5</v>
      </c>
      <c r="H246" s="9">
        <v>0.5</v>
      </c>
    </row>
    <row r="247" spans="1:8" ht="37.5" x14ac:dyDescent="0.2">
      <c r="A247" s="14">
        <v>9</v>
      </c>
      <c r="B247" s="6" t="s">
        <v>64</v>
      </c>
      <c r="C247" s="7" t="s">
        <v>117</v>
      </c>
      <c r="D247" s="8"/>
      <c r="E247" s="13">
        <f t="shared" ref="E247:H248" si="85">E248</f>
        <v>100</v>
      </c>
      <c r="F247" s="13">
        <f t="shared" si="85"/>
        <v>0</v>
      </c>
      <c r="G247" s="13">
        <f t="shared" si="85"/>
        <v>130</v>
      </c>
      <c r="H247" s="13">
        <f t="shared" si="85"/>
        <v>130</v>
      </c>
    </row>
    <row r="248" spans="1:8" ht="37.5" x14ac:dyDescent="0.2">
      <c r="A248" s="5"/>
      <c r="B248" s="2" t="s">
        <v>65</v>
      </c>
      <c r="C248" s="10" t="s">
        <v>118</v>
      </c>
      <c r="D248" s="11"/>
      <c r="E248" s="9">
        <f t="shared" si="85"/>
        <v>100</v>
      </c>
      <c r="F248" s="9">
        <f t="shared" si="85"/>
        <v>0</v>
      </c>
      <c r="G248" s="9">
        <f t="shared" si="85"/>
        <v>130</v>
      </c>
      <c r="H248" s="9">
        <f t="shared" si="85"/>
        <v>130</v>
      </c>
    </row>
    <row r="249" spans="1:8" ht="37.5" x14ac:dyDescent="0.2">
      <c r="A249" s="5"/>
      <c r="B249" s="2" t="s">
        <v>6</v>
      </c>
      <c r="C249" s="10" t="s">
        <v>118</v>
      </c>
      <c r="D249" s="11">
        <v>600</v>
      </c>
      <c r="E249" s="9">
        <v>100</v>
      </c>
      <c r="F249" s="9"/>
      <c r="G249" s="9">
        <v>130</v>
      </c>
      <c r="H249" s="9">
        <v>130</v>
      </c>
    </row>
    <row r="250" spans="1:8" ht="37.5" x14ac:dyDescent="0.2">
      <c r="A250" s="14">
        <v>11</v>
      </c>
      <c r="B250" s="6" t="s">
        <v>71</v>
      </c>
      <c r="C250" s="7" t="s">
        <v>82</v>
      </c>
      <c r="D250" s="8"/>
      <c r="E250" s="13" t="e">
        <f>E251+#REF!+E255</f>
        <v>#REF!</v>
      </c>
      <c r="F250" s="13" t="e">
        <f>F251+#REF!+F255</f>
        <v>#REF!</v>
      </c>
      <c r="G250" s="13">
        <f>G251+G255+G253+G257</f>
        <v>476</v>
      </c>
      <c r="H250" s="13">
        <f>H251+H255+H253+H257</f>
        <v>0</v>
      </c>
    </row>
    <row r="251" spans="1:8" ht="37.5" hidden="1" x14ac:dyDescent="0.2">
      <c r="A251" s="5"/>
      <c r="B251" s="2" t="s">
        <v>119</v>
      </c>
      <c r="C251" s="10" t="s">
        <v>83</v>
      </c>
      <c r="D251" s="11"/>
      <c r="E251" s="9">
        <f>E252</f>
        <v>546</v>
      </c>
      <c r="F251" s="9">
        <f t="shared" ref="F251:H251" si="86">F252</f>
        <v>0</v>
      </c>
      <c r="G251" s="9">
        <f t="shared" si="86"/>
        <v>0</v>
      </c>
      <c r="H251" s="9">
        <f t="shared" si="86"/>
        <v>0</v>
      </c>
    </row>
    <row r="252" spans="1:8" ht="35.25" hidden="1" customHeight="1" x14ac:dyDescent="0.2">
      <c r="A252" s="5"/>
      <c r="B252" s="2" t="s">
        <v>6</v>
      </c>
      <c r="C252" s="10" t="s">
        <v>83</v>
      </c>
      <c r="D252" s="11">
        <v>600</v>
      </c>
      <c r="E252" s="9">
        <v>546</v>
      </c>
      <c r="F252" s="9"/>
      <c r="G252" s="9"/>
      <c r="H252" s="9"/>
    </row>
    <row r="253" spans="1:8" ht="0.75" hidden="1" customHeight="1" x14ac:dyDescent="0.2">
      <c r="A253" s="5"/>
      <c r="B253" s="30"/>
      <c r="C253" s="10" t="s">
        <v>271</v>
      </c>
      <c r="D253" s="11"/>
      <c r="E253" s="9"/>
      <c r="F253" s="9"/>
      <c r="G253" s="9">
        <f>G254</f>
        <v>0</v>
      </c>
      <c r="H253" s="9">
        <f>H254</f>
        <v>0</v>
      </c>
    </row>
    <row r="254" spans="1:8" ht="23.25" hidden="1" customHeight="1" x14ac:dyDescent="0.2">
      <c r="A254" s="5"/>
      <c r="B254" s="2" t="s">
        <v>4</v>
      </c>
      <c r="C254" s="10" t="s">
        <v>271</v>
      </c>
      <c r="D254" s="11">
        <v>600</v>
      </c>
      <c r="E254" s="9">
        <v>10</v>
      </c>
      <c r="F254" s="9"/>
      <c r="G254" s="9"/>
      <c r="H254" s="9"/>
    </row>
    <row r="255" spans="1:8" ht="37.5" hidden="1" x14ac:dyDescent="0.2">
      <c r="A255" s="5"/>
      <c r="B255" s="2" t="s">
        <v>308</v>
      </c>
      <c r="C255" s="10" t="s">
        <v>343</v>
      </c>
      <c r="D255" s="11"/>
      <c r="E255" s="9">
        <f t="shared" ref="E255:H255" si="87">E256</f>
        <v>10</v>
      </c>
      <c r="F255" s="9">
        <f t="shared" si="87"/>
        <v>0</v>
      </c>
      <c r="G255" s="9">
        <f t="shared" si="87"/>
        <v>0</v>
      </c>
      <c r="H255" s="9">
        <f t="shared" si="87"/>
        <v>0</v>
      </c>
    </row>
    <row r="256" spans="1:8" ht="37.5" hidden="1" x14ac:dyDescent="0.2">
      <c r="A256" s="5"/>
      <c r="B256" s="2" t="s">
        <v>107</v>
      </c>
      <c r="C256" s="10" t="s">
        <v>343</v>
      </c>
      <c r="D256" s="11">
        <v>200</v>
      </c>
      <c r="E256" s="9">
        <v>10</v>
      </c>
      <c r="F256" s="9"/>
      <c r="G256" s="9">
        <v>0</v>
      </c>
      <c r="H256" s="9">
        <v>0</v>
      </c>
    </row>
    <row r="257" spans="1:8" ht="18.75" x14ac:dyDescent="0.2">
      <c r="A257" s="5"/>
      <c r="B257" s="39" t="s">
        <v>413</v>
      </c>
      <c r="C257" s="36" t="s">
        <v>414</v>
      </c>
      <c r="D257" s="38" t="s">
        <v>0</v>
      </c>
      <c r="E257" s="9"/>
      <c r="F257" s="9"/>
      <c r="G257" s="9">
        <f>G258</f>
        <v>476</v>
      </c>
      <c r="H257" s="9">
        <f>H258</f>
        <v>0</v>
      </c>
    </row>
    <row r="258" spans="1:8" ht="37.5" x14ac:dyDescent="0.2">
      <c r="A258" s="5"/>
      <c r="B258" s="39" t="s">
        <v>6</v>
      </c>
      <c r="C258" s="36" t="s">
        <v>414</v>
      </c>
      <c r="D258" s="38" t="s">
        <v>7</v>
      </c>
      <c r="E258" s="9"/>
      <c r="F258" s="9"/>
      <c r="G258" s="9">
        <v>476</v>
      </c>
      <c r="H258" s="9">
        <v>0</v>
      </c>
    </row>
    <row r="259" spans="1:8" ht="78" customHeight="1" x14ac:dyDescent="0.2">
      <c r="A259" s="14">
        <v>10</v>
      </c>
      <c r="B259" s="6" t="s">
        <v>415</v>
      </c>
      <c r="C259" s="7" t="s">
        <v>243</v>
      </c>
      <c r="D259" s="8"/>
      <c r="E259" s="13">
        <f>E260</f>
        <v>50</v>
      </c>
      <c r="F259" s="13">
        <f t="shared" ref="F259:H259" si="88">F260</f>
        <v>0</v>
      </c>
      <c r="G259" s="13">
        <f t="shared" si="88"/>
        <v>50</v>
      </c>
      <c r="H259" s="13">
        <f t="shared" si="88"/>
        <v>50</v>
      </c>
    </row>
    <row r="260" spans="1:8" ht="18.75" x14ac:dyDescent="0.2">
      <c r="A260" s="5"/>
      <c r="B260" s="2" t="s">
        <v>299</v>
      </c>
      <c r="C260" s="10" t="s">
        <v>298</v>
      </c>
      <c r="D260" s="11"/>
      <c r="E260" s="9">
        <f t="shared" ref="E260:H260" si="89">E261</f>
        <v>50</v>
      </c>
      <c r="F260" s="9">
        <f t="shared" si="89"/>
        <v>0</v>
      </c>
      <c r="G260" s="9">
        <f t="shared" si="89"/>
        <v>50</v>
      </c>
      <c r="H260" s="9">
        <f t="shared" si="89"/>
        <v>50</v>
      </c>
    </row>
    <row r="261" spans="1:8" ht="18.75" x14ac:dyDescent="0.2">
      <c r="A261" s="5"/>
      <c r="B261" s="2" t="s">
        <v>8</v>
      </c>
      <c r="C261" s="10" t="s">
        <v>298</v>
      </c>
      <c r="D261" s="11">
        <v>300</v>
      </c>
      <c r="E261" s="9">
        <v>50</v>
      </c>
      <c r="F261" s="9"/>
      <c r="G261" s="9">
        <v>50</v>
      </c>
      <c r="H261" s="9">
        <v>50</v>
      </c>
    </row>
    <row r="262" spans="1:8" ht="56.25" x14ac:dyDescent="0.2">
      <c r="A262" s="14">
        <v>11</v>
      </c>
      <c r="B262" s="6" t="s">
        <v>379</v>
      </c>
      <c r="C262" s="7" t="s">
        <v>381</v>
      </c>
      <c r="D262" s="8"/>
      <c r="E262" s="13"/>
      <c r="F262" s="13"/>
      <c r="G262" s="13">
        <f>G263</f>
        <v>155</v>
      </c>
      <c r="H262" s="13">
        <f>H263</f>
        <v>0</v>
      </c>
    </row>
    <row r="263" spans="1:8" ht="37.5" customHeight="1" x14ac:dyDescent="0.2">
      <c r="A263" s="5"/>
      <c r="B263" s="2" t="s">
        <v>380</v>
      </c>
      <c r="C263" s="10" t="s">
        <v>382</v>
      </c>
      <c r="D263" s="11"/>
      <c r="E263" s="9"/>
      <c r="F263" s="9"/>
      <c r="G263" s="9">
        <f>G264</f>
        <v>155</v>
      </c>
      <c r="H263" s="9">
        <f>H264</f>
        <v>0</v>
      </c>
    </row>
    <row r="264" spans="1:8" ht="37.5" x14ac:dyDescent="0.2">
      <c r="A264" s="5"/>
      <c r="B264" s="2" t="s">
        <v>107</v>
      </c>
      <c r="C264" s="10" t="s">
        <v>382</v>
      </c>
      <c r="D264" s="11">
        <v>200</v>
      </c>
      <c r="E264" s="9"/>
      <c r="F264" s="9"/>
      <c r="G264" s="9">
        <v>155</v>
      </c>
      <c r="H264" s="9">
        <v>0</v>
      </c>
    </row>
    <row r="265" spans="1:8" ht="58.5" customHeight="1" x14ac:dyDescent="0.2">
      <c r="A265" s="14">
        <v>12</v>
      </c>
      <c r="B265" s="6" t="s">
        <v>236</v>
      </c>
      <c r="C265" s="7" t="s">
        <v>235</v>
      </c>
      <c r="D265" s="8"/>
      <c r="E265" s="13">
        <f>E266+E268+E270</f>
        <v>225</v>
      </c>
      <c r="F265" s="13">
        <f t="shared" ref="F265:H265" si="90">F266+F268+F270</f>
        <v>0</v>
      </c>
      <c r="G265" s="13">
        <f t="shared" ref="G265" si="91">G266+G268+G270</f>
        <v>225</v>
      </c>
      <c r="H265" s="13">
        <f t="shared" si="90"/>
        <v>225</v>
      </c>
    </row>
    <row r="266" spans="1:8" ht="37.5" x14ac:dyDescent="0.2">
      <c r="A266" s="5"/>
      <c r="B266" s="2" t="s">
        <v>238</v>
      </c>
      <c r="C266" s="10" t="s">
        <v>237</v>
      </c>
      <c r="D266" s="11"/>
      <c r="E266" s="9">
        <f t="shared" ref="E266:H266" si="92">E267</f>
        <v>25</v>
      </c>
      <c r="F266" s="9">
        <f t="shared" si="92"/>
        <v>0</v>
      </c>
      <c r="G266" s="9">
        <f t="shared" si="92"/>
        <v>25</v>
      </c>
      <c r="H266" s="9">
        <f t="shared" si="92"/>
        <v>25</v>
      </c>
    </row>
    <row r="267" spans="1:8" ht="37.5" x14ac:dyDescent="0.2">
      <c r="A267" s="5"/>
      <c r="B267" s="2" t="s">
        <v>107</v>
      </c>
      <c r="C267" s="10" t="s">
        <v>237</v>
      </c>
      <c r="D267" s="11">
        <v>200</v>
      </c>
      <c r="E267" s="9">
        <v>25</v>
      </c>
      <c r="F267" s="9"/>
      <c r="G267" s="9">
        <v>25</v>
      </c>
      <c r="H267" s="9">
        <v>25</v>
      </c>
    </row>
    <row r="268" spans="1:8" ht="18.75" x14ac:dyDescent="0.2">
      <c r="A268" s="5"/>
      <c r="B268" s="2" t="s">
        <v>240</v>
      </c>
      <c r="C268" s="10" t="s">
        <v>239</v>
      </c>
      <c r="D268" s="11"/>
      <c r="E268" s="9">
        <f t="shared" ref="E268:H268" si="93">E269</f>
        <v>15</v>
      </c>
      <c r="F268" s="9">
        <f t="shared" si="93"/>
        <v>0</v>
      </c>
      <c r="G268" s="9">
        <f t="shared" si="93"/>
        <v>15</v>
      </c>
      <c r="H268" s="9">
        <f t="shared" si="93"/>
        <v>15</v>
      </c>
    </row>
    <row r="269" spans="1:8" ht="37.5" x14ac:dyDescent="0.2">
      <c r="A269" s="5"/>
      <c r="B269" s="2" t="s">
        <v>107</v>
      </c>
      <c r="C269" s="10" t="s">
        <v>239</v>
      </c>
      <c r="D269" s="11">
        <v>200</v>
      </c>
      <c r="E269" s="9">
        <v>15</v>
      </c>
      <c r="F269" s="9"/>
      <c r="G269" s="9">
        <v>15</v>
      </c>
      <c r="H269" s="9">
        <v>15</v>
      </c>
    </row>
    <row r="270" spans="1:8" ht="18.75" x14ac:dyDescent="0.2">
      <c r="A270" s="5"/>
      <c r="B270" s="2" t="s">
        <v>242</v>
      </c>
      <c r="C270" s="10" t="s">
        <v>241</v>
      </c>
      <c r="D270" s="11"/>
      <c r="E270" s="9">
        <f>E271+E272</f>
        <v>185</v>
      </c>
      <c r="F270" s="9">
        <f t="shared" ref="F270:H270" si="94">F271+F272</f>
        <v>0</v>
      </c>
      <c r="G270" s="9">
        <f t="shared" ref="G270" si="95">G271+G272</f>
        <v>185</v>
      </c>
      <c r="H270" s="9">
        <f t="shared" si="94"/>
        <v>185</v>
      </c>
    </row>
    <row r="271" spans="1:8" ht="37.5" x14ac:dyDescent="0.2">
      <c r="A271" s="5"/>
      <c r="B271" s="2" t="s">
        <v>107</v>
      </c>
      <c r="C271" s="10" t="s">
        <v>241</v>
      </c>
      <c r="D271" s="11">
        <v>200</v>
      </c>
      <c r="E271" s="9">
        <v>180</v>
      </c>
      <c r="F271" s="9"/>
      <c r="G271" s="9">
        <v>180</v>
      </c>
      <c r="H271" s="9">
        <v>180</v>
      </c>
    </row>
    <row r="272" spans="1:8" ht="37.5" x14ac:dyDescent="0.2">
      <c r="A272" s="5"/>
      <c r="B272" s="2" t="s">
        <v>6</v>
      </c>
      <c r="C272" s="10" t="s">
        <v>241</v>
      </c>
      <c r="D272" s="11">
        <v>600</v>
      </c>
      <c r="E272" s="9">
        <v>5</v>
      </c>
      <c r="F272" s="9"/>
      <c r="G272" s="9">
        <v>5</v>
      </c>
      <c r="H272" s="9">
        <v>5</v>
      </c>
    </row>
    <row r="273" spans="1:8" ht="56.25" x14ac:dyDescent="0.2">
      <c r="A273" s="14">
        <v>13</v>
      </c>
      <c r="B273" s="6" t="s">
        <v>234</v>
      </c>
      <c r="C273" s="7" t="s">
        <v>154</v>
      </c>
      <c r="D273" s="8"/>
      <c r="E273" s="13" t="e">
        <f>E274+E278+#REF!</f>
        <v>#REF!</v>
      </c>
      <c r="F273" s="13" t="e">
        <f>F274+F278+#REF!</f>
        <v>#REF!</v>
      </c>
      <c r="G273" s="13">
        <f>G274+G278</f>
        <v>7942.2999999999993</v>
      </c>
      <c r="H273" s="13">
        <f>H274+H278</f>
        <v>6535.9</v>
      </c>
    </row>
    <row r="274" spans="1:8" ht="18.75" x14ac:dyDescent="0.2">
      <c r="A274" s="14"/>
      <c r="B274" s="2" t="s">
        <v>344</v>
      </c>
      <c r="C274" s="10" t="s">
        <v>345</v>
      </c>
      <c r="D274" s="8"/>
      <c r="E274" s="9">
        <f>E275</f>
        <v>1494.9</v>
      </c>
      <c r="F274" s="9">
        <f t="shared" ref="F274:H274" si="96">F275</f>
        <v>1894.8</v>
      </c>
      <c r="G274" s="9">
        <f t="shared" si="96"/>
        <v>3518.1</v>
      </c>
      <c r="H274" s="9">
        <f t="shared" si="96"/>
        <v>3544.3</v>
      </c>
    </row>
    <row r="275" spans="1:8" ht="56.25" x14ac:dyDescent="0.2">
      <c r="A275" s="5"/>
      <c r="B275" s="2" t="s">
        <v>171</v>
      </c>
      <c r="C275" s="10" t="s">
        <v>170</v>
      </c>
      <c r="D275" s="11"/>
      <c r="E275" s="9">
        <f>E276</f>
        <v>1494.9</v>
      </c>
      <c r="F275" s="9">
        <f t="shared" ref="F275:H275" si="97">F276</f>
        <v>1894.8</v>
      </c>
      <c r="G275" s="9">
        <f t="shared" si="97"/>
        <v>3518.1</v>
      </c>
      <c r="H275" s="9">
        <f t="shared" si="97"/>
        <v>3544.3</v>
      </c>
    </row>
    <row r="276" spans="1:8" ht="56.25" x14ac:dyDescent="0.2">
      <c r="A276" s="5"/>
      <c r="B276" s="2" t="s">
        <v>261</v>
      </c>
      <c r="C276" s="10" t="s">
        <v>250</v>
      </c>
      <c r="D276" s="11"/>
      <c r="E276" s="9">
        <f t="shared" ref="E276:H276" si="98">E277</f>
        <v>1494.9</v>
      </c>
      <c r="F276" s="9">
        <f t="shared" si="98"/>
        <v>1894.8</v>
      </c>
      <c r="G276" s="9">
        <f t="shared" si="98"/>
        <v>3518.1</v>
      </c>
      <c r="H276" s="9">
        <f t="shared" si="98"/>
        <v>3544.3</v>
      </c>
    </row>
    <row r="277" spans="1:8" ht="18.75" x14ac:dyDescent="0.2">
      <c r="A277" s="5"/>
      <c r="B277" s="2" t="s">
        <v>8</v>
      </c>
      <c r="C277" s="10" t="s">
        <v>250</v>
      </c>
      <c r="D277" s="11">
        <v>300</v>
      </c>
      <c r="E277" s="9">
        <v>1494.9</v>
      </c>
      <c r="F277" s="9">
        <v>1894.8</v>
      </c>
      <c r="G277" s="9">
        <v>3518.1</v>
      </c>
      <c r="H277" s="9">
        <v>3544.3</v>
      </c>
    </row>
    <row r="278" spans="1:8" ht="56.25" x14ac:dyDescent="0.2">
      <c r="A278" s="5"/>
      <c r="B278" s="2" t="s">
        <v>172</v>
      </c>
      <c r="C278" s="10" t="s">
        <v>173</v>
      </c>
      <c r="D278" s="11"/>
      <c r="E278" s="9">
        <f t="shared" ref="E278:H280" si="99">E279</f>
        <v>0</v>
      </c>
      <c r="F278" s="9">
        <f t="shared" si="99"/>
        <v>6548.9</v>
      </c>
      <c r="G278" s="9">
        <f t="shared" si="99"/>
        <v>4424.2</v>
      </c>
      <c r="H278" s="9">
        <f t="shared" si="99"/>
        <v>2991.6</v>
      </c>
    </row>
    <row r="279" spans="1:8" ht="75" x14ac:dyDescent="0.2">
      <c r="A279" s="5"/>
      <c r="B279" s="2" t="s">
        <v>174</v>
      </c>
      <c r="C279" s="10" t="s">
        <v>175</v>
      </c>
      <c r="D279" s="11"/>
      <c r="E279" s="9">
        <f t="shared" si="99"/>
        <v>0</v>
      </c>
      <c r="F279" s="9">
        <f t="shared" si="99"/>
        <v>6548.9</v>
      </c>
      <c r="G279" s="9">
        <f t="shared" si="99"/>
        <v>4424.2</v>
      </c>
      <c r="H279" s="9">
        <f t="shared" si="99"/>
        <v>2991.6</v>
      </c>
    </row>
    <row r="280" spans="1:8" ht="81.75" customHeight="1" x14ac:dyDescent="0.2">
      <c r="A280" s="5"/>
      <c r="B280" s="2" t="s">
        <v>176</v>
      </c>
      <c r="C280" s="10" t="s">
        <v>177</v>
      </c>
      <c r="D280" s="11"/>
      <c r="E280" s="9">
        <f t="shared" si="99"/>
        <v>0</v>
      </c>
      <c r="F280" s="9">
        <f t="shared" si="99"/>
        <v>6548.9</v>
      </c>
      <c r="G280" s="9">
        <f t="shared" si="99"/>
        <v>4424.2</v>
      </c>
      <c r="H280" s="9">
        <f t="shared" si="99"/>
        <v>2991.6</v>
      </c>
    </row>
    <row r="281" spans="1:8" ht="36.75" customHeight="1" x14ac:dyDescent="0.2">
      <c r="A281" s="5"/>
      <c r="B281" s="2" t="s">
        <v>17</v>
      </c>
      <c r="C281" s="10" t="s">
        <v>177</v>
      </c>
      <c r="D281" s="11">
        <v>400</v>
      </c>
      <c r="E281" s="9"/>
      <c r="F281" s="9">
        <v>6548.9</v>
      </c>
      <c r="G281" s="9">
        <v>4424.2</v>
      </c>
      <c r="H281" s="9">
        <v>2991.6</v>
      </c>
    </row>
    <row r="282" spans="1:8" ht="37.5" hidden="1" x14ac:dyDescent="0.2">
      <c r="A282" s="5"/>
      <c r="B282" s="2" t="s">
        <v>6</v>
      </c>
      <c r="C282" s="10" t="s">
        <v>248</v>
      </c>
      <c r="D282" s="11">
        <v>600</v>
      </c>
      <c r="E282" s="9">
        <v>1000</v>
      </c>
      <c r="F282" s="9"/>
      <c r="G282" s="9"/>
      <c r="H282" s="9"/>
    </row>
    <row r="283" spans="1:8" ht="37.5" x14ac:dyDescent="0.2">
      <c r="A283" s="14">
        <v>14</v>
      </c>
      <c r="B283" s="6" t="s">
        <v>70</v>
      </c>
      <c r="C283" s="7" t="s">
        <v>95</v>
      </c>
      <c r="D283" s="8"/>
      <c r="E283" s="13">
        <f>E284</f>
        <v>800</v>
      </c>
      <c r="F283" s="13">
        <f t="shared" ref="F283:H283" si="100">F284</f>
        <v>0</v>
      </c>
      <c r="G283" s="13">
        <f t="shared" si="100"/>
        <v>1379.8</v>
      </c>
      <c r="H283" s="13">
        <f t="shared" si="100"/>
        <v>0</v>
      </c>
    </row>
    <row r="284" spans="1:8" ht="39" customHeight="1" x14ac:dyDescent="0.2">
      <c r="A284" s="5"/>
      <c r="B284" s="2" t="s">
        <v>292</v>
      </c>
      <c r="C284" s="10" t="s">
        <v>247</v>
      </c>
      <c r="D284" s="11"/>
      <c r="E284" s="9">
        <f t="shared" ref="E284:H284" si="101">E285</f>
        <v>800</v>
      </c>
      <c r="F284" s="9">
        <f t="shared" si="101"/>
        <v>0</v>
      </c>
      <c r="G284" s="9">
        <f t="shared" si="101"/>
        <v>1379.8</v>
      </c>
      <c r="H284" s="9">
        <f t="shared" si="101"/>
        <v>0</v>
      </c>
    </row>
    <row r="285" spans="1:8" ht="37.5" x14ac:dyDescent="0.2">
      <c r="A285" s="5"/>
      <c r="B285" s="2" t="s">
        <v>107</v>
      </c>
      <c r="C285" s="10" t="s">
        <v>247</v>
      </c>
      <c r="D285" s="11">
        <v>200</v>
      </c>
      <c r="E285" s="9">
        <v>800</v>
      </c>
      <c r="F285" s="9"/>
      <c r="G285" s="9">
        <v>1379.8</v>
      </c>
      <c r="H285" s="9">
        <v>0</v>
      </c>
    </row>
    <row r="286" spans="1:8" ht="37.5" x14ac:dyDescent="0.2">
      <c r="A286" s="14">
        <v>15</v>
      </c>
      <c r="B286" s="6" t="s">
        <v>61</v>
      </c>
      <c r="C286" s="7" t="s">
        <v>141</v>
      </c>
      <c r="D286" s="8"/>
      <c r="E286" s="13">
        <f>E287</f>
        <v>2011.7</v>
      </c>
      <c r="F286" s="13">
        <f t="shared" ref="F286:H286" si="102">F287</f>
        <v>0</v>
      </c>
      <c r="G286" s="13">
        <f t="shared" si="102"/>
        <v>1420.3</v>
      </c>
      <c r="H286" s="13">
        <f t="shared" si="102"/>
        <v>784.40000000000009</v>
      </c>
    </row>
    <row r="287" spans="1:8" ht="39" customHeight="1" x14ac:dyDescent="0.2">
      <c r="A287" s="5"/>
      <c r="B287" s="6" t="s">
        <v>354</v>
      </c>
      <c r="C287" s="7" t="s">
        <v>142</v>
      </c>
      <c r="D287" s="8"/>
      <c r="E287" s="13">
        <f>E288+E290+E292+E294</f>
        <v>2011.7</v>
      </c>
      <c r="F287" s="13">
        <f t="shared" ref="F287:H287" si="103">F288+F290+F292+F294</f>
        <v>0</v>
      </c>
      <c r="G287" s="13">
        <f t="shared" ref="G287" si="104">G288+G290+G292+G294</f>
        <v>1420.3</v>
      </c>
      <c r="H287" s="13">
        <f t="shared" si="103"/>
        <v>784.40000000000009</v>
      </c>
    </row>
    <row r="288" spans="1:8" ht="39" customHeight="1" x14ac:dyDescent="0.2">
      <c r="A288" s="5"/>
      <c r="B288" s="2" t="s">
        <v>145</v>
      </c>
      <c r="C288" s="10" t="s">
        <v>143</v>
      </c>
      <c r="D288" s="11"/>
      <c r="E288" s="9">
        <f t="shared" ref="E288:H288" si="105">E289</f>
        <v>30</v>
      </c>
      <c r="F288" s="9">
        <f t="shared" si="105"/>
        <v>0</v>
      </c>
      <c r="G288" s="9">
        <f t="shared" si="105"/>
        <v>100</v>
      </c>
      <c r="H288" s="9">
        <f t="shared" si="105"/>
        <v>0</v>
      </c>
    </row>
    <row r="289" spans="1:8" ht="37.5" x14ac:dyDescent="0.2">
      <c r="A289" s="5"/>
      <c r="B289" s="2" t="s">
        <v>107</v>
      </c>
      <c r="C289" s="10" t="s">
        <v>143</v>
      </c>
      <c r="D289" s="11">
        <v>200</v>
      </c>
      <c r="E289" s="9">
        <v>30</v>
      </c>
      <c r="F289" s="9">
        <v>0</v>
      </c>
      <c r="G289" s="9">
        <v>100</v>
      </c>
      <c r="H289" s="9">
        <v>0</v>
      </c>
    </row>
    <row r="290" spans="1:8" ht="75" customHeight="1" x14ac:dyDescent="0.2">
      <c r="A290" s="5"/>
      <c r="B290" s="2" t="s">
        <v>259</v>
      </c>
      <c r="C290" s="10" t="s">
        <v>144</v>
      </c>
      <c r="D290" s="11"/>
      <c r="E290" s="9">
        <f t="shared" ref="E290:H290" si="106">E291</f>
        <v>200</v>
      </c>
      <c r="F290" s="9">
        <f t="shared" si="106"/>
        <v>0</v>
      </c>
      <c r="G290" s="9">
        <f t="shared" si="106"/>
        <v>185</v>
      </c>
      <c r="H290" s="9">
        <f t="shared" si="106"/>
        <v>0</v>
      </c>
    </row>
    <row r="291" spans="1:8" ht="37.5" x14ac:dyDescent="0.2">
      <c r="A291" s="5"/>
      <c r="B291" s="2" t="s">
        <v>107</v>
      </c>
      <c r="C291" s="10" t="s">
        <v>144</v>
      </c>
      <c r="D291" s="11">
        <v>200</v>
      </c>
      <c r="E291" s="9">
        <v>200</v>
      </c>
      <c r="F291" s="9"/>
      <c r="G291" s="9">
        <v>185</v>
      </c>
      <c r="H291" s="9">
        <v>0</v>
      </c>
    </row>
    <row r="292" spans="1:8" ht="18.75" x14ac:dyDescent="0.2">
      <c r="A292" s="5"/>
      <c r="B292" s="2" t="s">
        <v>260</v>
      </c>
      <c r="C292" s="10" t="s">
        <v>148</v>
      </c>
      <c r="D292" s="11"/>
      <c r="E292" s="9">
        <f t="shared" ref="E292:H292" si="107">E293</f>
        <v>210</v>
      </c>
      <c r="F292" s="9">
        <f t="shared" si="107"/>
        <v>0</v>
      </c>
      <c r="G292" s="9">
        <f t="shared" si="107"/>
        <v>250</v>
      </c>
      <c r="H292" s="9">
        <f t="shared" si="107"/>
        <v>0</v>
      </c>
    </row>
    <row r="293" spans="1:8" ht="37.5" x14ac:dyDescent="0.2">
      <c r="A293" s="5"/>
      <c r="B293" s="2" t="s">
        <v>107</v>
      </c>
      <c r="C293" s="10" t="s">
        <v>148</v>
      </c>
      <c r="D293" s="11">
        <v>200</v>
      </c>
      <c r="E293" s="9">
        <v>210</v>
      </c>
      <c r="F293" s="9"/>
      <c r="G293" s="9">
        <v>250</v>
      </c>
      <c r="H293" s="9">
        <v>0</v>
      </c>
    </row>
    <row r="294" spans="1:8" ht="57.75" customHeight="1" x14ac:dyDescent="0.2">
      <c r="A294" s="5"/>
      <c r="B294" s="2" t="s">
        <v>263</v>
      </c>
      <c r="C294" s="10" t="s">
        <v>262</v>
      </c>
      <c r="D294" s="11"/>
      <c r="E294" s="9">
        <f t="shared" ref="E294:H294" si="108">E295</f>
        <v>1571.7</v>
      </c>
      <c r="F294" s="9">
        <f t="shared" si="108"/>
        <v>0</v>
      </c>
      <c r="G294" s="9">
        <f t="shared" si="108"/>
        <v>885.3</v>
      </c>
      <c r="H294" s="9">
        <f t="shared" si="108"/>
        <v>784.40000000000009</v>
      </c>
    </row>
    <row r="295" spans="1:8" ht="37.5" x14ac:dyDescent="0.2">
      <c r="A295" s="5"/>
      <c r="B295" s="2" t="s">
        <v>107</v>
      </c>
      <c r="C295" s="10" t="s">
        <v>262</v>
      </c>
      <c r="D295" s="11">
        <v>200</v>
      </c>
      <c r="E295" s="9">
        <v>1571.7</v>
      </c>
      <c r="F295" s="9"/>
      <c r="G295" s="9">
        <f>100.9+475.6+308.8</f>
        <v>885.3</v>
      </c>
      <c r="H295" s="9">
        <f>475.6+308.8</f>
        <v>784.40000000000009</v>
      </c>
    </row>
    <row r="296" spans="1:8" ht="18.75" x14ac:dyDescent="0.2">
      <c r="A296" s="14">
        <v>16</v>
      </c>
      <c r="B296" s="6" t="s">
        <v>16</v>
      </c>
      <c r="C296" s="7" t="s">
        <v>73</v>
      </c>
      <c r="D296" s="8" t="s">
        <v>0</v>
      </c>
      <c r="E296" s="13" t="e">
        <f>E297+E299+E301+E303+E305+E308+E310+E312+E314+E316+#REF!+E322+E327+E330+E337+E347+E351</f>
        <v>#REF!</v>
      </c>
      <c r="F296" s="13" t="e">
        <f>F297+F299+F301+F303+F305+F308+F310+F312+F314+F316+#REF!+F322+F327+F330+F337+F347+F351</f>
        <v>#REF!</v>
      </c>
      <c r="G296" s="13">
        <f>G297+G299+G301+G303+G305+G308+G310+G312+G314+G316+G322+G327+G330+G337+G347+G351+G356+G325+G320</f>
        <v>85451.199999999997</v>
      </c>
      <c r="H296" s="13">
        <f>H297+H299+H301+H303+H305+H308+H310+H312+H314+H316+H322+H327+H330+H337+H347+H351+H356+H325+H320</f>
        <v>78912.800000000003</v>
      </c>
    </row>
    <row r="297" spans="1:8" ht="37.5" x14ac:dyDescent="0.2">
      <c r="A297" s="5"/>
      <c r="B297" s="2" t="s">
        <v>41</v>
      </c>
      <c r="C297" s="10" t="s">
        <v>179</v>
      </c>
      <c r="D297" s="11" t="s">
        <v>0</v>
      </c>
      <c r="E297" s="9">
        <f t="shared" ref="E297:H297" si="109">E298</f>
        <v>0</v>
      </c>
      <c r="F297" s="9">
        <f t="shared" si="109"/>
        <v>3005.4</v>
      </c>
      <c r="G297" s="9">
        <f t="shared" si="109"/>
        <v>5323.1</v>
      </c>
      <c r="H297" s="9">
        <f t="shared" si="109"/>
        <v>5323.1</v>
      </c>
    </row>
    <row r="298" spans="1:8" ht="18.75" x14ac:dyDescent="0.2">
      <c r="A298" s="5"/>
      <c r="B298" s="2" t="s">
        <v>8</v>
      </c>
      <c r="C298" s="10" t="s">
        <v>179</v>
      </c>
      <c r="D298" s="11">
        <v>300</v>
      </c>
      <c r="E298" s="9"/>
      <c r="F298" s="9">
        <v>3005.4</v>
      </c>
      <c r="G298" s="9">
        <v>5323.1</v>
      </c>
      <c r="H298" s="9">
        <v>5323.1</v>
      </c>
    </row>
    <row r="299" spans="1:8" ht="60" customHeight="1" x14ac:dyDescent="0.2">
      <c r="A299" s="5"/>
      <c r="B299" s="2" t="s">
        <v>165</v>
      </c>
      <c r="C299" s="10" t="s">
        <v>180</v>
      </c>
      <c r="D299" s="11" t="s">
        <v>0</v>
      </c>
      <c r="E299" s="9">
        <f t="shared" ref="E299:H299" si="110">E300</f>
        <v>0</v>
      </c>
      <c r="F299" s="9">
        <f t="shared" si="110"/>
        <v>9992.9</v>
      </c>
      <c r="G299" s="9">
        <f t="shared" si="110"/>
        <v>13844.7</v>
      </c>
      <c r="H299" s="9">
        <f t="shared" si="110"/>
        <v>13844.7</v>
      </c>
    </row>
    <row r="300" spans="1:8" ht="18" customHeight="1" x14ac:dyDescent="0.2">
      <c r="A300" s="5"/>
      <c r="B300" s="2" t="s">
        <v>8</v>
      </c>
      <c r="C300" s="10" t="s">
        <v>180</v>
      </c>
      <c r="D300" s="11">
        <v>300</v>
      </c>
      <c r="E300" s="9"/>
      <c r="F300" s="9">
        <v>9992.9</v>
      </c>
      <c r="G300" s="9">
        <v>13844.7</v>
      </c>
      <c r="H300" s="9">
        <v>13844.7</v>
      </c>
    </row>
    <row r="301" spans="1:8" ht="39" hidden="1" customHeight="1" x14ac:dyDescent="0.2">
      <c r="A301" s="5"/>
      <c r="B301" s="2" t="s">
        <v>164</v>
      </c>
      <c r="C301" s="10" t="s">
        <v>181</v>
      </c>
      <c r="D301" s="11" t="s">
        <v>0</v>
      </c>
      <c r="E301" s="9">
        <f t="shared" ref="E301:H301" si="111">E302</f>
        <v>0</v>
      </c>
      <c r="F301" s="9">
        <f t="shared" si="111"/>
        <v>34</v>
      </c>
      <c r="G301" s="9">
        <f t="shared" si="111"/>
        <v>0</v>
      </c>
      <c r="H301" s="9">
        <f t="shared" si="111"/>
        <v>0</v>
      </c>
    </row>
    <row r="302" spans="1:8" ht="18.75" hidden="1" x14ac:dyDescent="0.2">
      <c r="A302" s="5"/>
      <c r="B302" s="2" t="s">
        <v>8</v>
      </c>
      <c r="C302" s="10" t="s">
        <v>181</v>
      </c>
      <c r="D302" s="11">
        <v>300</v>
      </c>
      <c r="E302" s="9"/>
      <c r="F302" s="9">
        <v>34</v>
      </c>
      <c r="G302" s="9"/>
      <c r="H302" s="9"/>
    </row>
    <row r="303" spans="1:8" ht="75" x14ac:dyDescent="0.2">
      <c r="A303" s="5"/>
      <c r="B303" s="2" t="s">
        <v>291</v>
      </c>
      <c r="C303" s="10" t="s">
        <v>182</v>
      </c>
      <c r="D303" s="11"/>
      <c r="E303" s="9">
        <f t="shared" ref="E303:H303" si="112">E304</f>
        <v>0</v>
      </c>
      <c r="F303" s="9">
        <f t="shared" si="112"/>
        <v>60</v>
      </c>
      <c r="G303" s="9">
        <f t="shared" si="112"/>
        <v>60</v>
      </c>
      <c r="H303" s="9">
        <f t="shared" si="112"/>
        <v>60</v>
      </c>
    </row>
    <row r="304" spans="1:8" ht="18.75" x14ac:dyDescent="0.2">
      <c r="A304" s="5"/>
      <c r="B304" s="2" t="s">
        <v>8</v>
      </c>
      <c r="C304" s="10" t="s">
        <v>182</v>
      </c>
      <c r="D304" s="11">
        <v>300</v>
      </c>
      <c r="E304" s="9"/>
      <c r="F304" s="9">
        <v>60</v>
      </c>
      <c r="G304" s="9">
        <v>60</v>
      </c>
      <c r="H304" s="9">
        <v>60</v>
      </c>
    </row>
    <row r="305" spans="1:8" ht="37.5" x14ac:dyDescent="0.2">
      <c r="A305" s="5"/>
      <c r="B305" s="2" t="s">
        <v>59</v>
      </c>
      <c r="C305" s="10" t="s">
        <v>160</v>
      </c>
      <c r="D305" s="11"/>
      <c r="E305" s="9" t="e">
        <f>#REF!+E307</f>
        <v>#REF!</v>
      </c>
      <c r="F305" s="9" t="e">
        <f>#REF!+F307</f>
        <v>#REF!</v>
      </c>
      <c r="G305" s="9">
        <f>G307+G306</f>
        <v>197.5</v>
      </c>
      <c r="H305" s="9">
        <f>H307+H306</f>
        <v>197.5</v>
      </c>
    </row>
    <row r="306" spans="1:8" ht="37.5" x14ac:dyDescent="0.2">
      <c r="A306" s="5"/>
      <c r="B306" s="2" t="s">
        <v>107</v>
      </c>
      <c r="C306" s="10" t="s">
        <v>160</v>
      </c>
      <c r="D306" s="11">
        <v>200</v>
      </c>
      <c r="E306" s="9"/>
      <c r="F306" s="9"/>
      <c r="G306" s="9">
        <v>32.5</v>
      </c>
      <c r="H306" s="9">
        <v>32.5</v>
      </c>
    </row>
    <row r="307" spans="1:8" ht="18.75" x14ac:dyDescent="0.2">
      <c r="A307" s="5"/>
      <c r="B307" s="2" t="s">
        <v>62</v>
      </c>
      <c r="C307" s="10" t="s">
        <v>160</v>
      </c>
      <c r="D307" s="11">
        <v>500</v>
      </c>
      <c r="E307" s="9"/>
      <c r="F307" s="9">
        <v>165</v>
      </c>
      <c r="G307" s="9">
        <v>165</v>
      </c>
      <c r="H307" s="9">
        <v>165</v>
      </c>
    </row>
    <row r="308" spans="1:8" ht="56.25" x14ac:dyDescent="0.2">
      <c r="A308" s="5"/>
      <c r="B308" s="2" t="s">
        <v>66</v>
      </c>
      <c r="C308" s="10" t="s">
        <v>166</v>
      </c>
      <c r="D308" s="11"/>
      <c r="E308" s="9">
        <f t="shared" ref="E308:H308" si="113">E309</f>
        <v>0</v>
      </c>
      <c r="F308" s="9">
        <f t="shared" si="113"/>
        <v>566.29999999999995</v>
      </c>
      <c r="G308" s="9">
        <f t="shared" si="113"/>
        <v>638.29999999999995</v>
      </c>
      <c r="H308" s="9">
        <f t="shared" si="113"/>
        <v>663.6</v>
      </c>
    </row>
    <row r="309" spans="1:8" ht="56.25" customHeight="1" x14ac:dyDescent="0.2">
      <c r="A309" s="5"/>
      <c r="B309" s="2" t="s">
        <v>9</v>
      </c>
      <c r="C309" s="10" t="s">
        <v>166</v>
      </c>
      <c r="D309" s="11">
        <v>100</v>
      </c>
      <c r="E309" s="9"/>
      <c r="F309" s="9">
        <v>566.29999999999995</v>
      </c>
      <c r="G309" s="9">
        <v>638.29999999999995</v>
      </c>
      <c r="H309" s="9">
        <v>663.6</v>
      </c>
    </row>
    <row r="310" spans="1:8" ht="35.25" customHeight="1" x14ac:dyDescent="0.2">
      <c r="A310" s="5"/>
      <c r="B310" s="2" t="s">
        <v>40</v>
      </c>
      <c r="C310" s="10" t="s">
        <v>161</v>
      </c>
      <c r="D310" s="11"/>
      <c r="E310" s="9">
        <f t="shared" ref="E310:H310" si="114">E311</f>
        <v>0</v>
      </c>
      <c r="F310" s="9">
        <f t="shared" si="114"/>
        <v>588.20000000000005</v>
      </c>
      <c r="G310" s="9">
        <f t="shared" si="114"/>
        <v>674</v>
      </c>
      <c r="H310" s="9">
        <f t="shared" si="114"/>
        <v>700.7</v>
      </c>
    </row>
    <row r="311" spans="1:8" ht="57.75" customHeight="1" x14ac:dyDescent="0.2">
      <c r="A311" s="5"/>
      <c r="B311" s="2" t="s">
        <v>9</v>
      </c>
      <c r="C311" s="10" t="s">
        <v>161</v>
      </c>
      <c r="D311" s="11" t="s">
        <v>10</v>
      </c>
      <c r="E311" s="9"/>
      <c r="F311" s="9">
        <v>588.20000000000005</v>
      </c>
      <c r="G311" s="9">
        <v>674</v>
      </c>
      <c r="H311" s="9">
        <v>700.7</v>
      </c>
    </row>
    <row r="312" spans="1:8" ht="56.25" x14ac:dyDescent="0.2">
      <c r="A312" s="5"/>
      <c r="B312" s="2" t="s">
        <v>56</v>
      </c>
      <c r="C312" s="10" t="s">
        <v>167</v>
      </c>
      <c r="D312" s="11"/>
      <c r="E312" s="9">
        <f t="shared" ref="E312:H312" si="115">E313</f>
        <v>0</v>
      </c>
      <c r="F312" s="9">
        <f t="shared" si="115"/>
        <v>557</v>
      </c>
      <c r="G312" s="9">
        <f t="shared" si="115"/>
        <v>663.3</v>
      </c>
      <c r="H312" s="9">
        <f t="shared" si="115"/>
        <v>689.6</v>
      </c>
    </row>
    <row r="313" spans="1:8" ht="59.25" customHeight="1" x14ac:dyDescent="0.2">
      <c r="A313" s="5"/>
      <c r="B313" s="2" t="s">
        <v>9</v>
      </c>
      <c r="C313" s="10" t="s">
        <v>167</v>
      </c>
      <c r="D313" s="11">
        <v>100</v>
      </c>
      <c r="E313" s="9"/>
      <c r="F313" s="9">
        <v>557</v>
      </c>
      <c r="G313" s="9">
        <v>663.3</v>
      </c>
      <c r="H313" s="9">
        <v>689.6</v>
      </c>
    </row>
    <row r="314" spans="1:8" ht="60" customHeight="1" x14ac:dyDescent="0.2">
      <c r="A314" s="5"/>
      <c r="B314" s="2" t="s">
        <v>293</v>
      </c>
      <c r="C314" s="10" t="s">
        <v>249</v>
      </c>
      <c r="D314" s="11"/>
      <c r="E314" s="9">
        <f t="shared" ref="E314:H314" si="116">E315</f>
        <v>0</v>
      </c>
      <c r="F314" s="9">
        <f t="shared" si="116"/>
        <v>0.5</v>
      </c>
      <c r="G314" s="9">
        <f t="shared" si="116"/>
        <v>0.5</v>
      </c>
      <c r="H314" s="9">
        <f t="shared" si="116"/>
        <v>0.5</v>
      </c>
    </row>
    <row r="315" spans="1:8" ht="37.5" x14ac:dyDescent="0.2">
      <c r="A315" s="5"/>
      <c r="B315" s="2" t="s">
        <v>107</v>
      </c>
      <c r="C315" s="10" t="s">
        <v>249</v>
      </c>
      <c r="D315" s="11">
        <v>200</v>
      </c>
      <c r="E315" s="9"/>
      <c r="F315" s="9">
        <v>0.5</v>
      </c>
      <c r="G315" s="9">
        <v>0.5</v>
      </c>
      <c r="H315" s="9">
        <v>0.5</v>
      </c>
    </row>
    <row r="316" spans="1:8" ht="37.5" x14ac:dyDescent="0.2">
      <c r="A316" s="5"/>
      <c r="B316" s="2" t="s">
        <v>311</v>
      </c>
      <c r="C316" s="10" t="s">
        <v>310</v>
      </c>
      <c r="D316" s="11"/>
      <c r="E316" s="9"/>
      <c r="F316" s="9">
        <f>F318</f>
        <v>142.6</v>
      </c>
      <c r="G316" s="9">
        <f>G317</f>
        <v>599</v>
      </c>
      <c r="H316" s="9">
        <f>H317</f>
        <v>599</v>
      </c>
    </row>
    <row r="317" spans="1:8" ht="36.75" customHeight="1" x14ac:dyDescent="0.2">
      <c r="A317" s="5"/>
      <c r="B317" s="2" t="s">
        <v>107</v>
      </c>
      <c r="C317" s="10" t="s">
        <v>310</v>
      </c>
      <c r="D317" s="11">
        <v>200</v>
      </c>
      <c r="E317" s="9"/>
      <c r="F317" s="9"/>
      <c r="G317" s="9">
        <v>599</v>
      </c>
      <c r="H317" s="9">
        <v>599</v>
      </c>
    </row>
    <row r="318" spans="1:8" ht="18.75" hidden="1" x14ac:dyDescent="0.2">
      <c r="A318" s="5"/>
      <c r="B318" s="2" t="s">
        <v>62</v>
      </c>
      <c r="C318" s="10" t="s">
        <v>310</v>
      </c>
      <c r="D318" s="11">
        <v>500</v>
      </c>
      <c r="E318" s="9"/>
      <c r="F318" s="9">
        <v>142.6</v>
      </c>
      <c r="G318" s="9">
        <v>0</v>
      </c>
      <c r="H318" s="9">
        <v>0</v>
      </c>
    </row>
    <row r="319" spans="1:8" ht="18.75" hidden="1" x14ac:dyDescent="0.2">
      <c r="A319" s="5"/>
      <c r="B319" s="2" t="s">
        <v>62</v>
      </c>
      <c r="C319" s="10" t="s">
        <v>314</v>
      </c>
      <c r="D319" s="11">
        <v>500</v>
      </c>
      <c r="E319" s="9">
        <v>0</v>
      </c>
      <c r="F319" s="9">
        <v>35459.5</v>
      </c>
      <c r="G319" s="9"/>
      <c r="H319" s="9"/>
    </row>
    <row r="320" spans="1:8" ht="75" x14ac:dyDescent="0.2">
      <c r="A320" s="5"/>
      <c r="B320" s="2" t="s">
        <v>388</v>
      </c>
      <c r="C320" s="10" t="s">
        <v>389</v>
      </c>
      <c r="D320" s="11"/>
      <c r="E320" s="9"/>
      <c r="F320" s="9"/>
      <c r="G320" s="9">
        <f>G321</f>
        <v>2526</v>
      </c>
      <c r="H320" s="9">
        <f>H321</f>
        <v>0</v>
      </c>
    </row>
    <row r="321" spans="1:8" ht="18.75" x14ac:dyDescent="0.2">
      <c r="A321" s="5"/>
      <c r="B321" s="2" t="s">
        <v>13</v>
      </c>
      <c r="C321" s="10" t="s">
        <v>389</v>
      </c>
      <c r="D321" s="11">
        <v>500</v>
      </c>
      <c r="E321" s="9"/>
      <c r="F321" s="9"/>
      <c r="G321" s="9">
        <v>2526</v>
      </c>
      <c r="H321" s="9">
        <v>0</v>
      </c>
    </row>
    <row r="322" spans="1:8" ht="37.5" x14ac:dyDescent="0.2">
      <c r="A322" s="5"/>
      <c r="B322" s="25" t="s">
        <v>340</v>
      </c>
      <c r="C322" s="10" t="s">
        <v>270</v>
      </c>
      <c r="D322" s="11"/>
      <c r="E322" s="9">
        <f>E323</f>
        <v>0</v>
      </c>
      <c r="F322" s="9">
        <f t="shared" ref="F322:H322" si="117">F323</f>
        <v>4040.4040399999999</v>
      </c>
      <c r="G322" s="9">
        <f t="shared" si="117"/>
        <v>6060.7</v>
      </c>
      <c r="H322" s="9">
        <f t="shared" si="117"/>
        <v>0</v>
      </c>
    </row>
    <row r="323" spans="1:8" ht="24" customHeight="1" x14ac:dyDescent="0.2">
      <c r="A323" s="5"/>
      <c r="B323" s="2" t="s">
        <v>285</v>
      </c>
      <c r="C323" s="10" t="s">
        <v>270</v>
      </c>
      <c r="D323" s="11"/>
      <c r="E323" s="9">
        <f t="shared" ref="E323:H323" si="118">E324</f>
        <v>0</v>
      </c>
      <c r="F323" s="9">
        <f t="shared" si="118"/>
        <v>4040.4040399999999</v>
      </c>
      <c r="G323" s="9">
        <f t="shared" si="118"/>
        <v>6060.7</v>
      </c>
      <c r="H323" s="9">
        <f t="shared" si="118"/>
        <v>0</v>
      </c>
    </row>
    <row r="324" spans="1:8" ht="18" customHeight="1" x14ac:dyDescent="0.2">
      <c r="A324" s="5"/>
      <c r="B324" s="2" t="s">
        <v>13</v>
      </c>
      <c r="C324" s="10" t="s">
        <v>270</v>
      </c>
      <c r="D324" s="11">
        <v>500</v>
      </c>
      <c r="E324" s="9"/>
      <c r="F324" s="9">
        <v>4040.4040399999999</v>
      </c>
      <c r="G324" s="9">
        <v>6060.7</v>
      </c>
      <c r="H324" s="9">
        <v>0</v>
      </c>
    </row>
    <row r="325" spans="1:8" ht="37.5" hidden="1" x14ac:dyDescent="0.2">
      <c r="A325" s="5"/>
      <c r="B325" s="2" t="s">
        <v>386</v>
      </c>
      <c r="C325" s="10" t="s">
        <v>387</v>
      </c>
      <c r="D325" s="11"/>
      <c r="E325" s="9"/>
      <c r="F325" s="9"/>
      <c r="G325" s="9">
        <f>G326</f>
        <v>0</v>
      </c>
      <c r="H325" s="9">
        <f>H326</f>
        <v>0</v>
      </c>
    </row>
    <row r="326" spans="1:8" ht="18.75" hidden="1" x14ac:dyDescent="0.2">
      <c r="A326" s="5"/>
      <c r="B326" s="2" t="s">
        <v>13</v>
      </c>
      <c r="C326" s="10" t="s">
        <v>387</v>
      </c>
      <c r="D326" s="11">
        <v>500</v>
      </c>
      <c r="E326" s="9"/>
      <c r="F326" s="9"/>
      <c r="G326" s="9">
        <v>0</v>
      </c>
      <c r="H326" s="9"/>
    </row>
    <row r="327" spans="1:8" ht="23.25" customHeight="1" x14ac:dyDescent="0.2">
      <c r="A327" s="5"/>
      <c r="B327" s="2" t="s">
        <v>46</v>
      </c>
      <c r="C327" s="10" t="s">
        <v>126</v>
      </c>
      <c r="D327" s="11" t="s">
        <v>0</v>
      </c>
      <c r="E327" s="9">
        <f t="shared" ref="E327:H328" si="119">E328</f>
        <v>1516.6</v>
      </c>
      <c r="F327" s="9"/>
      <c r="G327" s="9">
        <f t="shared" si="119"/>
        <v>1750.2</v>
      </c>
      <c r="H327" s="9">
        <f t="shared" si="119"/>
        <v>1820.2</v>
      </c>
    </row>
    <row r="328" spans="1:8" ht="18.75" x14ac:dyDescent="0.2">
      <c r="A328" s="5"/>
      <c r="B328" s="2" t="s">
        <v>47</v>
      </c>
      <c r="C328" s="10" t="s">
        <v>131</v>
      </c>
      <c r="D328" s="11" t="s">
        <v>0</v>
      </c>
      <c r="E328" s="9">
        <f t="shared" si="119"/>
        <v>1516.6</v>
      </c>
      <c r="F328" s="9"/>
      <c r="G328" s="9">
        <f t="shared" si="119"/>
        <v>1750.2</v>
      </c>
      <c r="H328" s="9">
        <f t="shared" si="119"/>
        <v>1820.2</v>
      </c>
    </row>
    <row r="329" spans="1:8" ht="56.25" customHeight="1" x14ac:dyDescent="0.2">
      <c r="A329" s="5"/>
      <c r="B329" s="2" t="s">
        <v>9</v>
      </c>
      <c r="C329" s="10" t="s">
        <v>131</v>
      </c>
      <c r="D329" s="11" t="s">
        <v>10</v>
      </c>
      <c r="E329" s="9">
        <v>1516.6</v>
      </c>
      <c r="F329" s="9"/>
      <c r="G329" s="9">
        <v>1750.2</v>
      </c>
      <c r="H329" s="9">
        <v>1820.2</v>
      </c>
    </row>
    <row r="330" spans="1:8" ht="37.5" x14ac:dyDescent="0.2">
      <c r="A330" s="5"/>
      <c r="B330" s="2" t="s">
        <v>19</v>
      </c>
      <c r="C330" s="10" t="s">
        <v>74</v>
      </c>
      <c r="D330" s="11" t="s">
        <v>0</v>
      </c>
      <c r="E330" s="9">
        <f>E331+E333</f>
        <v>3692.6000000000004</v>
      </c>
      <c r="F330" s="9">
        <f>F331+F333</f>
        <v>0</v>
      </c>
      <c r="G330" s="9">
        <f>G331+G333</f>
        <v>4312.7</v>
      </c>
      <c r="H330" s="9">
        <f>H331+H333</f>
        <v>4466.0999999999995</v>
      </c>
    </row>
    <row r="331" spans="1:8" ht="20.25" customHeight="1" x14ac:dyDescent="0.2">
      <c r="A331" s="5"/>
      <c r="B331" s="2" t="s">
        <v>20</v>
      </c>
      <c r="C331" s="10" t="s">
        <v>72</v>
      </c>
      <c r="D331" s="11" t="s">
        <v>0</v>
      </c>
      <c r="E331" s="9">
        <f>E332</f>
        <v>1408.2</v>
      </c>
      <c r="F331" s="9">
        <f>F332</f>
        <v>0</v>
      </c>
      <c r="G331" s="9">
        <f>G332</f>
        <v>1625.2</v>
      </c>
      <c r="H331" s="9">
        <f>H332</f>
        <v>1690.2</v>
      </c>
    </row>
    <row r="332" spans="1:8" ht="56.25" customHeight="1" x14ac:dyDescent="0.2">
      <c r="A332" s="5"/>
      <c r="B332" s="2" t="s">
        <v>9</v>
      </c>
      <c r="C332" s="10" t="s">
        <v>72</v>
      </c>
      <c r="D332" s="11" t="s">
        <v>10</v>
      </c>
      <c r="E332" s="9">
        <v>1408.2</v>
      </c>
      <c r="F332" s="9"/>
      <c r="G332" s="9">
        <v>1625.2</v>
      </c>
      <c r="H332" s="9">
        <v>1690.2</v>
      </c>
    </row>
    <row r="333" spans="1:8" ht="18.75" x14ac:dyDescent="0.2">
      <c r="A333" s="5"/>
      <c r="B333" s="2" t="s">
        <v>21</v>
      </c>
      <c r="C333" s="10" t="s">
        <v>75</v>
      </c>
      <c r="D333" s="11" t="s">
        <v>0</v>
      </c>
      <c r="E333" s="9">
        <f t="shared" ref="E333:H333" si="120">E334+E335+E336</f>
        <v>2284.4</v>
      </c>
      <c r="F333" s="9">
        <f t="shared" si="120"/>
        <v>0</v>
      </c>
      <c r="G333" s="9">
        <f t="shared" ref="G333" si="121">G334+G335+G336</f>
        <v>2687.4999999999995</v>
      </c>
      <c r="H333" s="9">
        <f t="shared" si="120"/>
        <v>2775.8999999999996</v>
      </c>
    </row>
    <row r="334" spans="1:8" ht="56.25" customHeight="1" x14ac:dyDescent="0.2">
      <c r="A334" s="5"/>
      <c r="B334" s="2" t="s">
        <v>9</v>
      </c>
      <c r="C334" s="10" t="s">
        <v>75</v>
      </c>
      <c r="D334" s="11" t="s">
        <v>10</v>
      </c>
      <c r="E334" s="9">
        <v>2006.9</v>
      </c>
      <c r="F334" s="9"/>
      <c r="G334" s="9">
        <v>2370.6999999999998</v>
      </c>
      <c r="H334" s="9">
        <v>2459.1</v>
      </c>
    </row>
    <row r="335" spans="1:8" ht="37.5" x14ac:dyDescent="0.2">
      <c r="A335" s="5"/>
      <c r="B335" s="2" t="s">
        <v>107</v>
      </c>
      <c r="C335" s="10" t="s">
        <v>75</v>
      </c>
      <c r="D335" s="11" t="s">
        <v>5</v>
      </c>
      <c r="E335" s="9">
        <v>273.8</v>
      </c>
      <c r="F335" s="9"/>
      <c r="G335" s="9">
        <v>313.10000000000002</v>
      </c>
      <c r="H335" s="9">
        <v>313.10000000000002</v>
      </c>
    </row>
    <row r="336" spans="1:8" ht="18.75" x14ac:dyDescent="0.2">
      <c r="A336" s="7"/>
      <c r="B336" s="2" t="s">
        <v>11</v>
      </c>
      <c r="C336" s="10" t="s">
        <v>75</v>
      </c>
      <c r="D336" s="11" t="s">
        <v>12</v>
      </c>
      <c r="E336" s="9">
        <v>3.7</v>
      </c>
      <c r="F336" s="9"/>
      <c r="G336" s="9">
        <v>3.7</v>
      </c>
      <c r="H336" s="9">
        <v>3.7</v>
      </c>
    </row>
    <row r="337" spans="1:8" ht="19.5" customHeight="1" x14ac:dyDescent="0.2">
      <c r="A337" s="2"/>
      <c r="B337" s="2" t="s">
        <v>42</v>
      </c>
      <c r="C337" s="10" t="s">
        <v>127</v>
      </c>
      <c r="D337" s="11" t="s">
        <v>0</v>
      </c>
      <c r="E337" s="9">
        <f t="shared" ref="E337:H337" si="122">E338+E340+E344</f>
        <v>1677.9</v>
      </c>
      <c r="F337" s="9">
        <f t="shared" si="122"/>
        <v>601.30000000000007</v>
      </c>
      <c r="G337" s="9">
        <f t="shared" ref="G337" si="123">G338+G340+G344</f>
        <v>2909.6</v>
      </c>
      <c r="H337" s="9">
        <f t="shared" si="122"/>
        <v>3023.1</v>
      </c>
    </row>
    <row r="338" spans="1:8" ht="25.5" customHeight="1" x14ac:dyDescent="0.2">
      <c r="A338" s="2"/>
      <c r="B338" s="2" t="s">
        <v>43</v>
      </c>
      <c r="C338" s="10" t="s">
        <v>128</v>
      </c>
      <c r="D338" s="11" t="s">
        <v>0</v>
      </c>
      <c r="E338" s="9">
        <f t="shared" ref="E338:H338" si="124">E339</f>
        <v>1049.9000000000001</v>
      </c>
      <c r="F338" s="9">
        <f t="shared" si="124"/>
        <v>0</v>
      </c>
      <c r="G338" s="9">
        <f t="shared" si="124"/>
        <v>1434.7</v>
      </c>
      <c r="H338" s="9">
        <f t="shared" si="124"/>
        <v>1492.1</v>
      </c>
    </row>
    <row r="339" spans="1:8" ht="59.25" customHeight="1" x14ac:dyDescent="0.2">
      <c r="A339" s="2"/>
      <c r="B339" s="2" t="s">
        <v>9</v>
      </c>
      <c r="C339" s="10" t="s">
        <v>128</v>
      </c>
      <c r="D339" s="11" t="s">
        <v>10</v>
      </c>
      <c r="E339" s="9">
        <v>1049.9000000000001</v>
      </c>
      <c r="F339" s="9"/>
      <c r="G339" s="9">
        <v>1434.7</v>
      </c>
      <c r="H339" s="9">
        <v>1492.1</v>
      </c>
    </row>
    <row r="340" spans="1:8" ht="18.75" x14ac:dyDescent="0.2">
      <c r="A340" s="2"/>
      <c r="B340" s="2" t="s">
        <v>15</v>
      </c>
      <c r="C340" s="10" t="s">
        <v>129</v>
      </c>
      <c r="D340" s="11" t="s">
        <v>0</v>
      </c>
      <c r="E340" s="9">
        <f t="shared" ref="E340:H340" si="125">E341+E342+E343</f>
        <v>628.00000000000011</v>
      </c>
      <c r="F340" s="9">
        <f t="shared" si="125"/>
        <v>0</v>
      </c>
      <c r="G340" s="9">
        <f t="shared" ref="G340" si="126">G341+G342+G343</f>
        <v>757.4</v>
      </c>
      <c r="H340" s="9">
        <f t="shared" si="125"/>
        <v>785.4</v>
      </c>
    </row>
    <row r="341" spans="1:8" ht="61.5" customHeight="1" x14ac:dyDescent="0.2">
      <c r="A341" s="2"/>
      <c r="B341" s="2" t="s">
        <v>9</v>
      </c>
      <c r="C341" s="10" t="s">
        <v>129</v>
      </c>
      <c r="D341" s="11" t="s">
        <v>10</v>
      </c>
      <c r="E341" s="9">
        <v>590.70000000000005</v>
      </c>
      <c r="F341" s="9"/>
      <c r="G341" s="9">
        <v>702.3</v>
      </c>
      <c r="H341" s="9">
        <v>730.4</v>
      </c>
    </row>
    <row r="342" spans="1:8" ht="37.5" x14ac:dyDescent="0.2">
      <c r="A342" s="2"/>
      <c r="B342" s="2" t="s">
        <v>107</v>
      </c>
      <c r="C342" s="10" t="s">
        <v>129</v>
      </c>
      <c r="D342" s="11" t="s">
        <v>5</v>
      </c>
      <c r="E342" s="9">
        <v>37.1</v>
      </c>
      <c r="F342" s="9"/>
      <c r="G342" s="9">
        <v>54.6</v>
      </c>
      <c r="H342" s="9">
        <v>54.5</v>
      </c>
    </row>
    <row r="343" spans="1:8" ht="18.75" x14ac:dyDescent="0.2">
      <c r="A343" s="2"/>
      <c r="B343" s="2" t="s">
        <v>11</v>
      </c>
      <c r="C343" s="10" t="s">
        <v>129</v>
      </c>
      <c r="D343" s="11">
        <v>800</v>
      </c>
      <c r="E343" s="9">
        <v>0.2</v>
      </c>
      <c r="F343" s="9"/>
      <c r="G343" s="9">
        <v>0.5</v>
      </c>
      <c r="H343" s="9">
        <v>0.5</v>
      </c>
    </row>
    <row r="344" spans="1:8" ht="37.5" x14ac:dyDescent="0.2">
      <c r="A344" s="2"/>
      <c r="B344" s="2" t="s">
        <v>44</v>
      </c>
      <c r="C344" s="10" t="s">
        <v>130</v>
      </c>
      <c r="D344" s="11" t="s">
        <v>0</v>
      </c>
      <c r="E344" s="9">
        <f t="shared" ref="E344:H344" si="127">E345+E346</f>
        <v>0</v>
      </c>
      <c r="F344" s="9">
        <f t="shared" si="127"/>
        <v>601.30000000000007</v>
      </c>
      <c r="G344" s="9">
        <f t="shared" ref="G344" si="128">G345+G346</f>
        <v>717.5</v>
      </c>
      <c r="H344" s="9">
        <f t="shared" si="127"/>
        <v>745.6</v>
      </c>
    </row>
    <row r="345" spans="1:8" ht="60.75" customHeight="1" x14ac:dyDescent="0.2">
      <c r="A345" s="2"/>
      <c r="B345" s="2" t="s">
        <v>9</v>
      </c>
      <c r="C345" s="10" t="s">
        <v>130</v>
      </c>
      <c r="D345" s="11" t="s">
        <v>10</v>
      </c>
      <c r="E345" s="9"/>
      <c r="F345" s="9">
        <v>590.70000000000005</v>
      </c>
      <c r="G345" s="9">
        <v>702.3</v>
      </c>
      <c r="H345" s="9">
        <v>730.4</v>
      </c>
    </row>
    <row r="346" spans="1:8" ht="37.5" x14ac:dyDescent="0.2">
      <c r="A346" s="2"/>
      <c r="B346" s="2" t="s">
        <v>107</v>
      </c>
      <c r="C346" s="10" t="s">
        <v>130</v>
      </c>
      <c r="D346" s="11" t="s">
        <v>5</v>
      </c>
      <c r="E346" s="9"/>
      <c r="F346" s="9">
        <v>10.6</v>
      </c>
      <c r="G346" s="9">
        <v>15.2</v>
      </c>
      <c r="H346" s="9">
        <v>15.2</v>
      </c>
    </row>
    <row r="347" spans="1:8" ht="18.75" x14ac:dyDescent="0.2">
      <c r="A347" s="2"/>
      <c r="B347" s="2" t="s">
        <v>49</v>
      </c>
      <c r="C347" s="10" t="s">
        <v>134</v>
      </c>
      <c r="D347" s="11"/>
      <c r="E347" s="9" t="e">
        <f>E348+#REF!</f>
        <v>#REF!</v>
      </c>
      <c r="F347" s="9"/>
      <c r="G347" s="9">
        <f>G348</f>
        <v>40</v>
      </c>
      <c r="H347" s="9">
        <f>H348</f>
        <v>40</v>
      </c>
    </row>
    <row r="348" spans="1:8" ht="37.5" x14ac:dyDescent="0.2">
      <c r="A348" s="2"/>
      <c r="B348" s="2" t="s">
        <v>50</v>
      </c>
      <c r="C348" s="10" t="s">
        <v>135</v>
      </c>
      <c r="D348" s="11"/>
      <c r="E348" s="9">
        <f t="shared" ref="E348:H348" si="129">E349</f>
        <v>40</v>
      </c>
      <c r="F348" s="9"/>
      <c r="G348" s="9">
        <f t="shared" si="129"/>
        <v>40</v>
      </c>
      <c r="H348" s="9">
        <f t="shared" si="129"/>
        <v>40</v>
      </c>
    </row>
    <row r="349" spans="1:8" ht="34.5" customHeight="1" x14ac:dyDescent="0.2">
      <c r="A349" s="2"/>
      <c r="B349" s="2" t="s">
        <v>107</v>
      </c>
      <c r="C349" s="10" t="s">
        <v>135</v>
      </c>
      <c r="D349" s="11" t="s">
        <v>5</v>
      </c>
      <c r="E349" s="9">
        <v>40</v>
      </c>
      <c r="F349" s="9"/>
      <c r="G349" s="9">
        <v>40</v>
      </c>
      <c r="H349" s="9">
        <v>40</v>
      </c>
    </row>
    <row r="350" spans="1:8" ht="37.5" hidden="1" x14ac:dyDescent="0.2">
      <c r="A350" s="2"/>
      <c r="B350" s="2" t="s">
        <v>107</v>
      </c>
      <c r="C350" s="10" t="s">
        <v>136</v>
      </c>
      <c r="D350" s="11" t="s">
        <v>5</v>
      </c>
      <c r="E350" s="9">
        <v>10</v>
      </c>
      <c r="F350" s="9"/>
      <c r="G350" s="9"/>
      <c r="H350" s="9"/>
    </row>
    <row r="351" spans="1:8" ht="18.75" x14ac:dyDescent="0.2">
      <c r="A351" s="2"/>
      <c r="B351" s="2" t="s">
        <v>48</v>
      </c>
      <c r="C351" s="10" t="s">
        <v>133</v>
      </c>
      <c r="D351" s="11"/>
      <c r="E351" s="9">
        <f t="shared" ref="E351:H351" si="130">E352</f>
        <v>36078.700000000004</v>
      </c>
      <c r="F351" s="9"/>
      <c r="G351" s="9">
        <f t="shared" si="130"/>
        <v>35966.9</v>
      </c>
      <c r="H351" s="9">
        <f t="shared" si="130"/>
        <v>37323.5</v>
      </c>
    </row>
    <row r="352" spans="1:8" ht="18.75" x14ac:dyDescent="0.2">
      <c r="A352" s="2"/>
      <c r="B352" s="2" t="s">
        <v>21</v>
      </c>
      <c r="C352" s="10" t="s">
        <v>132</v>
      </c>
      <c r="D352" s="11"/>
      <c r="E352" s="9">
        <f t="shared" ref="E352:H352" si="131">E353+E354+E355</f>
        <v>36078.700000000004</v>
      </c>
      <c r="F352" s="9"/>
      <c r="G352" s="9">
        <f t="shared" ref="G352" si="132">G353+G354+G355</f>
        <v>35966.9</v>
      </c>
      <c r="H352" s="9">
        <f t="shared" si="131"/>
        <v>37323.5</v>
      </c>
    </row>
    <row r="353" spans="1:8" ht="60" customHeight="1" x14ac:dyDescent="0.2">
      <c r="A353" s="2"/>
      <c r="B353" s="2" t="s">
        <v>9</v>
      </c>
      <c r="C353" s="10" t="s">
        <v>132</v>
      </c>
      <c r="D353" s="11" t="s">
        <v>10</v>
      </c>
      <c r="E353" s="9">
        <f>30426.3</f>
        <v>30426.3</v>
      </c>
      <c r="F353" s="9"/>
      <c r="G353" s="9">
        <v>34085.4</v>
      </c>
      <c r="H353" s="9">
        <v>35450.400000000001</v>
      </c>
    </row>
    <row r="354" spans="1:8" ht="37.5" x14ac:dyDescent="0.2">
      <c r="A354" s="2"/>
      <c r="B354" s="2" t="s">
        <v>107</v>
      </c>
      <c r="C354" s="10" t="s">
        <v>132</v>
      </c>
      <c r="D354" s="11" t="s">
        <v>5</v>
      </c>
      <c r="E354" s="9">
        <v>5160.6000000000004</v>
      </c>
      <c r="F354" s="9"/>
      <c r="G354" s="9">
        <v>1579.4</v>
      </c>
      <c r="H354" s="9">
        <v>1579.4</v>
      </c>
    </row>
    <row r="355" spans="1:8" ht="18.75" x14ac:dyDescent="0.2">
      <c r="A355" s="2"/>
      <c r="B355" s="2" t="s">
        <v>11</v>
      </c>
      <c r="C355" s="10" t="s">
        <v>132</v>
      </c>
      <c r="D355" s="11" t="s">
        <v>12</v>
      </c>
      <c r="E355" s="9">
        <v>491.8</v>
      </c>
      <c r="F355" s="9"/>
      <c r="G355" s="9">
        <v>302.10000000000002</v>
      </c>
      <c r="H355" s="9">
        <v>293.7</v>
      </c>
    </row>
    <row r="356" spans="1:8" ht="37.5" x14ac:dyDescent="0.2">
      <c r="A356" s="2"/>
      <c r="B356" s="2" t="s">
        <v>383</v>
      </c>
      <c r="C356" s="10" t="s">
        <v>384</v>
      </c>
      <c r="D356" s="11"/>
      <c r="E356" s="9"/>
      <c r="F356" s="9"/>
      <c r="G356" s="9">
        <f>G357</f>
        <v>9884.6999999999989</v>
      </c>
      <c r="H356" s="9">
        <f>H357</f>
        <v>10161.199999999999</v>
      </c>
    </row>
    <row r="357" spans="1:8" ht="37.5" x14ac:dyDescent="0.2">
      <c r="A357" s="2"/>
      <c r="B357" s="2" t="s">
        <v>45</v>
      </c>
      <c r="C357" s="10" t="s">
        <v>385</v>
      </c>
      <c r="D357" s="11"/>
      <c r="E357" s="9"/>
      <c r="F357" s="9"/>
      <c r="G357" s="9">
        <f>G358+G359+G360</f>
        <v>9884.6999999999989</v>
      </c>
      <c r="H357" s="9">
        <f>H358+H359+H360</f>
        <v>10161.199999999999</v>
      </c>
    </row>
    <row r="358" spans="1:8" ht="57.75" customHeight="1" x14ac:dyDescent="0.2">
      <c r="A358" s="2"/>
      <c r="B358" s="2" t="s">
        <v>9</v>
      </c>
      <c r="C358" s="10" t="s">
        <v>385</v>
      </c>
      <c r="D358" s="11">
        <v>100</v>
      </c>
      <c r="E358" s="9"/>
      <c r="F358" s="9"/>
      <c r="G358" s="9">
        <v>5667.8</v>
      </c>
      <c r="H358" s="9">
        <v>5895.5</v>
      </c>
    </row>
    <row r="359" spans="1:8" ht="37.5" x14ac:dyDescent="0.2">
      <c r="A359" s="2"/>
      <c r="B359" s="2" t="s">
        <v>107</v>
      </c>
      <c r="C359" s="10" t="s">
        <v>385</v>
      </c>
      <c r="D359" s="11">
        <v>200</v>
      </c>
      <c r="E359" s="9"/>
      <c r="F359" s="9"/>
      <c r="G359" s="9">
        <v>4086</v>
      </c>
      <c r="H359" s="9">
        <v>4135.8</v>
      </c>
    </row>
    <row r="360" spans="1:8" ht="21" customHeight="1" x14ac:dyDescent="0.2">
      <c r="A360" s="2"/>
      <c r="B360" s="2" t="s">
        <v>11</v>
      </c>
      <c r="C360" s="10" t="s">
        <v>385</v>
      </c>
      <c r="D360" s="11">
        <v>800</v>
      </c>
      <c r="E360" s="9"/>
      <c r="F360" s="9"/>
      <c r="G360" s="9">
        <v>130.9</v>
      </c>
      <c r="H360" s="9">
        <v>129.9</v>
      </c>
    </row>
    <row r="361" spans="1:8" ht="37.5" x14ac:dyDescent="0.2">
      <c r="A361" s="6">
        <v>17</v>
      </c>
      <c r="B361" s="20" t="s">
        <v>33</v>
      </c>
      <c r="C361" s="7" t="s">
        <v>97</v>
      </c>
      <c r="D361" s="8" t="s">
        <v>0</v>
      </c>
      <c r="E361" s="13" t="e">
        <f>E362+#REF!+E365+E367+E369+E371+E376+E378+#REF!</f>
        <v>#REF!</v>
      </c>
      <c r="F361" s="13" t="e">
        <f>F362+#REF!+F365+F367+F369+F371+F376+F378+#REF!</f>
        <v>#REF!</v>
      </c>
      <c r="G361" s="13">
        <f>G362+G365+G367+G369+G371+G376+G378</f>
        <v>17519.3</v>
      </c>
      <c r="H361" s="13">
        <f>H362+H365+H367+H369+H371+H376+H378</f>
        <v>12793.300000000001</v>
      </c>
    </row>
    <row r="362" spans="1:8" ht="18.75" x14ac:dyDescent="0.2">
      <c r="A362" s="2"/>
      <c r="B362" s="2" t="s">
        <v>34</v>
      </c>
      <c r="C362" s="10" t="s">
        <v>98</v>
      </c>
      <c r="D362" s="11" t="s">
        <v>0</v>
      </c>
      <c r="E362" s="9">
        <f t="shared" ref="E362:H362" si="133">E363</f>
        <v>8813.7999999999993</v>
      </c>
      <c r="F362" s="9">
        <f t="shared" si="133"/>
        <v>0</v>
      </c>
      <c r="G362" s="9">
        <f t="shared" si="133"/>
        <v>300</v>
      </c>
      <c r="H362" s="9">
        <f t="shared" si="133"/>
        <v>300</v>
      </c>
    </row>
    <row r="363" spans="1:8" ht="22.5" customHeight="1" x14ac:dyDescent="0.2">
      <c r="A363" s="2"/>
      <c r="B363" s="2" t="s">
        <v>11</v>
      </c>
      <c r="C363" s="10" t="s">
        <v>98</v>
      </c>
      <c r="D363" s="11" t="s">
        <v>12</v>
      </c>
      <c r="E363" s="9">
        <f>5300+3513.8</f>
        <v>8813.7999999999993</v>
      </c>
      <c r="F363" s="9"/>
      <c r="G363" s="9">
        <v>300</v>
      </c>
      <c r="H363" s="9">
        <v>300</v>
      </c>
    </row>
    <row r="364" spans="1:8" ht="18.75" hidden="1" x14ac:dyDescent="0.2">
      <c r="A364" s="2"/>
      <c r="B364" s="2" t="s">
        <v>8</v>
      </c>
      <c r="C364" s="10" t="s">
        <v>99</v>
      </c>
      <c r="D364" s="11">
        <v>300</v>
      </c>
      <c r="E364" s="9">
        <v>1187</v>
      </c>
      <c r="F364" s="9">
        <v>0</v>
      </c>
      <c r="G364" s="9"/>
      <c r="H364" s="9"/>
    </row>
    <row r="365" spans="1:8" ht="18.75" x14ac:dyDescent="0.2">
      <c r="A365" s="2"/>
      <c r="B365" s="2" t="s">
        <v>55</v>
      </c>
      <c r="C365" s="10" t="s">
        <v>153</v>
      </c>
      <c r="D365" s="11"/>
      <c r="E365" s="9">
        <f t="shared" ref="E365:H365" si="134">E366</f>
        <v>7254.3</v>
      </c>
      <c r="F365" s="9">
        <f t="shared" si="134"/>
        <v>0</v>
      </c>
      <c r="G365" s="9">
        <f t="shared" si="134"/>
        <v>9359</v>
      </c>
      <c r="H365" s="9">
        <f t="shared" si="134"/>
        <v>9733.4</v>
      </c>
    </row>
    <row r="366" spans="1:8" ht="18.75" x14ac:dyDescent="0.2">
      <c r="A366" s="2"/>
      <c r="B366" s="2" t="s">
        <v>8</v>
      </c>
      <c r="C366" s="10" t="s">
        <v>153</v>
      </c>
      <c r="D366" s="11">
        <v>300</v>
      </c>
      <c r="E366" s="9">
        <v>7254.3</v>
      </c>
      <c r="F366" s="9"/>
      <c r="G366" s="9">
        <v>9359</v>
      </c>
      <c r="H366" s="9">
        <v>9733.4</v>
      </c>
    </row>
    <row r="367" spans="1:8" ht="23.25" customHeight="1" x14ac:dyDescent="0.2">
      <c r="A367" s="2"/>
      <c r="B367" s="2" t="s">
        <v>58</v>
      </c>
      <c r="C367" s="10" t="s">
        <v>226</v>
      </c>
      <c r="D367" s="11"/>
      <c r="E367" s="9">
        <f t="shared" ref="E367:H367" si="135">E368</f>
        <v>2500</v>
      </c>
      <c r="F367" s="9">
        <f t="shared" si="135"/>
        <v>0</v>
      </c>
      <c r="G367" s="9">
        <f t="shared" si="135"/>
        <v>5190.7</v>
      </c>
      <c r="H367" s="9">
        <f t="shared" si="135"/>
        <v>0</v>
      </c>
    </row>
    <row r="368" spans="1:8" ht="18.75" x14ac:dyDescent="0.2">
      <c r="A368" s="2"/>
      <c r="B368" s="2" t="s">
        <v>11</v>
      </c>
      <c r="C368" s="10" t="s">
        <v>226</v>
      </c>
      <c r="D368" s="11">
        <v>800</v>
      </c>
      <c r="E368" s="9">
        <v>2500</v>
      </c>
      <c r="F368" s="9"/>
      <c r="G368" s="9">
        <v>5190.7</v>
      </c>
      <c r="H368" s="9">
        <v>0</v>
      </c>
    </row>
    <row r="369" spans="1:8" ht="22.5" hidden="1" customHeight="1" x14ac:dyDescent="0.2">
      <c r="A369" s="2"/>
      <c r="B369" s="2" t="s">
        <v>63</v>
      </c>
      <c r="C369" s="10" t="s">
        <v>227</v>
      </c>
      <c r="D369" s="11"/>
      <c r="E369" s="9">
        <f t="shared" ref="E369:H369" si="136">E370</f>
        <v>1100</v>
      </c>
      <c r="F369" s="9">
        <f t="shared" si="136"/>
        <v>0</v>
      </c>
      <c r="G369" s="9">
        <f t="shared" si="136"/>
        <v>0</v>
      </c>
      <c r="H369" s="9">
        <f t="shared" si="136"/>
        <v>0</v>
      </c>
    </row>
    <row r="370" spans="1:8" ht="37.5" hidden="1" x14ac:dyDescent="0.2">
      <c r="A370" s="2"/>
      <c r="B370" s="2" t="s">
        <v>107</v>
      </c>
      <c r="C370" s="10" t="s">
        <v>227</v>
      </c>
      <c r="D370" s="11">
        <v>200</v>
      </c>
      <c r="E370" s="9">
        <f>500+600</f>
        <v>1100</v>
      </c>
      <c r="F370" s="9"/>
      <c r="G370" s="9"/>
      <c r="H370" s="9"/>
    </row>
    <row r="371" spans="1:8" ht="22.5" customHeight="1" x14ac:dyDescent="0.2">
      <c r="A371" s="2"/>
      <c r="B371" s="2" t="s">
        <v>230</v>
      </c>
      <c r="C371" s="10" t="s">
        <v>158</v>
      </c>
      <c r="D371" s="11"/>
      <c r="E371" s="9">
        <f t="shared" ref="E371:F371" si="137">E372</f>
        <v>746.3</v>
      </c>
      <c r="F371" s="9">
        <f t="shared" si="137"/>
        <v>0</v>
      </c>
      <c r="G371" s="9">
        <f>G372+G374</f>
        <v>2259.5</v>
      </c>
      <c r="H371" s="9">
        <f>H372+H374</f>
        <v>2349.8000000000002</v>
      </c>
    </row>
    <row r="372" spans="1:8" ht="37.5" x14ac:dyDescent="0.2">
      <c r="A372" s="2"/>
      <c r="B372" s="2" t="s">
        <v>231</v>
      </c>
      <c r="C372" s="10" t="s">
        <v>228</v>
      </c>
      <c r="D372" s="11"/>
      <c r="E372" s="9">
        <f>E375</f>
        <v>746.3</v>
      </c>
      <c r="F372" s="9">
        <f>F375</f>
        <v>0</v>
      </c>
      <c r="G372" s="9">
        <f>G373</f>
        <v>1594.9</v>
      </c>
      <c r="H372" s="9">
        <f>H373</f>
        <v>1658.7</v>
      </c>
    </row>
    <row r="373" spans="1:8" ht="18.75" x14ac:dyDescent="0.2">
      <c r="A373" s="2"/>
      <c r="B373" s="2" t="s">
        <v>11</v>
      </c>
      <c r="C373" s="10"/>
      <c r="D373" s="11">
        <v>800</v>
      </c>
      <c r="E373" s="9"/>
      <c r="F373" s="9"/>
      <c r="G373" s="9">
        <v>1594.9</v>
      </c>
      <c r="H373" s="9">
        <v>1658.7</v>
      </c>
    </row>
    <row r="374" spans="1:8" ht="37.5" x14ac:dyDescent="0.2">
      <c r="A374" s="2"/>
      <c r="B374" s="2" t="s">
        <v>231</v>
      </c>
      <c r="C374" s="10" t="s">
        <v>401</v>
      </c>
      <c r="D374" s="11"/>
      <c r="E374" s="9"/>
      <c r="F374" s="9"/>
      <c r="G374" s="9">
        <f>G375</f>
        <v>664.6</v>
      </c>
      <c r="H374" s="9">
        <f>H375</f>
        <v>691.1</v>
      </c>
    </row>
    <row r="375" spans="1:8" ht="18.75" x14ac:dyDescent="0.2">
      <c r="A375" s="2"/>
      <c r="B375" s="2" t="s">
        <v>11</v>
      </c>
      <c r="C375" s="10" t="s">
        <v>401</v>
      </c>
      <c r="D375" s="11">
        <v>800</v>
      </c>
      <c r="E375" s="9">
        <v>746.3</v>
      </c>
      <c r="F375" s="9"/>
      <c r="G375" s="9">
        <v>664.6</v>
      </c>
      <c r="H375" s="9">
        <v>691.1</v>
      </c>
    </row>
    <row r="376" spans="1:8" ht="37.5" x14ac:dyDescent="0.2">
      <c r="A376" s="2"/>
      <c r="B376" s="2" t="s">
        <v>229</v>
      </c>
      <c r="C376" s="10" t="s">
        <v>149</v>
      </c>
      <c r="D376" s="11"/>
      <c r="E376" s="9">
        <f t="shared" ref="E376:H376" si="138">E377</f>
        <v>324.8</v>
      </c>
      <c r="F376" s="9">
        <f t="shared" si="138"/>
        <v>0</v>
      </c>
      <c r="G376" s="9">
        <f t="shared" si="138"/>
        <v>410.1</v>
      </c>
      <c r="H376" s="9">
        <f t="shared" si="138"/>
        <v>410.1</v>
      </c>
    </row>
    <row r="377" spans="1:8" ht="21.75" customHeight="1" x14ac:dyDescent="0.2">
      <c r="A377" s="2"/>
      <c r="B377" s="2" t="s">
        <v>4</v>
      </c>
      <c r="C377" s="10" t="s">
        <v>149</v>
      </c>
      <c r="D377" s="11">
        <v>200</v>
      </c>
      <c r="E377" s="9">
        <v>324.8</v>
      </c>
      <c r="F377" s="9"/>
      <c r="G377" s="9">
        <v>410.1</v>
      </c>
      <c r="H377" s="9">
        <v>410.1</v>
      </c>
    </row>
    <row r="378" spans="1:8" ht="18.75" hidden="1" x14ac:dyDescent="0.2">
      <c r="A378" s="2"/>
      <c r="B378" s="2" t="s">
        <v>339</v>
      </c>
      <c r="C378" s="10" t="s">
        <v>337</v>
      </c>
      <c r="D378" s="11"/>
      <c r="E378" s="9">
        <f>E379</f>
        <v>30</v>
      </c>
      <c r="F378" s="9">
        <f t="shared" ref="F378:H378" si="139">F379</f>
        <v>0</v>
      </c>
      <c r="G378" s="9">
        <f t="shared" si="139"/>
        <v>0</v>
      </c>
      <c r="H378" s="9">
        <f t="shared" si="139"/>
        <v>0</v>
      </c>
    </row>
    <row r="379" spans="1:8" ht="37.5" hidden="1" x14ac:dyDescent="0.2">
      <c r="A379" s="2"/>
      <c r="B379" s="2" t="s">
        <v>296</v>
      </c>
      <c r="C379" s="10" t="s">
        <v>295</v>
      </c>
      <c r="D379" s="11"/>
      <c r="E379" s="9">
        <f t="shared" ref="E379:H379" si="140">E380</f>
        <v>30</v>
      </c>
      <c r="F379" s="9">
        <f t="shared" si="140"/>
        <v>0</v>
      </c>
      <c r="G379" s="9">
        <f t="shared" si="140"/>
        <v>0</v>
      </c>
      <c r="H379" s="9">
        <f t="shared" si="140"/>
        <v>0</v>
      </c>
    </row>
    <row r="380" spans="1:8" ht="37.5" hidden="1" x14ac:dyDescent="0.2">
      <c r="A380" s="2"/>
      <c r="B380" s="2" t="s">
        <v>6</v>
      </c>
      <c r="C380" s="10" t="s">
        <v>295</v>
      </c>
      <c r="D380" s="11">
        <v>600</v>
      </c>
      <c r="E380" s="9">
        <v>30</v>
      </c>
      <c r="F380" s="9"/>
      <c r="G380" s="9">
        <v>0</v>
      </c>
      <c r="H380" s="9">
        <v>0</v>
      </c>
    </row>
    <row r="381" spans="1:8" ht="37.5" hidden="1" x14ac:dyDescent="0.2">
      <c r="A381" s="2"/>
      <c r="B381" s="2" t="s">
        <v>107</v>
      </c>
      <c r="C381" s="10" t="s">
        <v>315</v>
      </c>
      <c r="D381" s="11">
        <v>200</v>
      </c>
      <c r="E381" s="9">
        <v>526.20000000000005</v>
      </c>
      <c r="F381" s="9"/>
      <c r="G381" s="9"/>
      <c r="H381" s="9"/>
    </row>
    <row r="382" spans="1:8" ht="18.75" x14ac:dyDescent="0.2">
      <c r="A382" s="2"/>
      <c r="B382" s="6" t="s">
        <v>18</v>
      </c>
      <c r="C382" s="7" t="s">
        <v>0</v>
      </c>
      <c r="D382" s="8" t="s">
        <v>0</v>
      </c>
      <c r="E382" s="13" t="e">
        <f>E7+E109+E184+E189+E206+E210+E217+E220+E234+E247+E250+E259+E265+E273+E283+E286+E296+E361</f>
        <v>#REF!</v>
      </c>
      <c r="F382" s="13" t="e">
        <f>F7+F109+F184+F189+F206+F210+F217+F220+F234+F247+F250+F259+F265+F273+F283+F286+F296+F361</f>
        <v>#REF!</v>
      </c>
      <c r="G382" s="13">
        <f>G7+G109+G184+G189+G206+G210+G217+G220+G234+G247+G250+G259+G265+G273+G283+G286+G296+G361+G262+G226</f>
        <v>828124.80000000016</v>
      </c>
      <c r="H382" s="13">
        <f>H7+H109+H184+H189+H206+H210+H217+H220+H234+H247+H250+H259+H265+H273+H283+H286+H296+H361+H262+H226</f>
        <v>853456.79999999993</v>
      </c>
    </row>
    <row r="383" spans="1:8" ht="0.75" customHeight="1" x14ac:dyDescent="0.2"/>
    <row r="385" spans="2:13" ht="31.5" x14ac:dyDescent="0.2">
      <c r="B385" s="1" t="s">
        <v>390</v>
      </c>
      <c r="G385" s="40" t="s">
        <v>397</v>
      </c>
      <c r="H385" s="40"/>
      <c r="I385" s="35"/>
      <c r="J385" s="35"/>
      <c r="K385" s="35"/>
      <c r="L385" s="35"/>
      <c r="M385" s="35"/>
    </row>
  </sheetData>
  <autoFilter ref="A6:H382"/>
  <mergeCells count="6">
    <mergeCell ref="G385:H385"/>
    <mergeCell ref="B4:D4"/>
    <mergeCell ref="A5:H5"/>
    <mergeCell ref="A3:I3"/>
    <mergeCell ref="D1:I1"/>
    <mergeCell ref="D2:H2"/>
  </mergeCells>
  <pageMargins left="0.70866141732283472" right="0.70866141732283472" top="0.15748031496062992" bottom="0.35433070866141736" header="0.31496062992125984" footer="0.31496062992125984"/>
  <pageSetup paperSize="9" scale="50" fitToHeight="0" orientation="portrait" useFirstPageNumber="1" r:id="rId1"/>
  <headerFooter>
    <oddHeader xml:space="preserve">&amp;CСтраница &amp;P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Лист1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2023-02-28T12:49:53Z</dcterms:modified>
</cp:coreProperties>
</file>