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3645" windowWidth="14805" windowHeight="4110"/>
  </bookViews>
  <sheets>
    <sheet name="2023" sheetId="2" r:id="rId1"/>
    <sheet name="Лист1" sheetId="3" r:id="rId2"/>
  </sheets>
  <externalReferences>
    <externalReference r:id="rId3"/>
  </externalReferences>
  <definedNames>
    <definedName name="_xlnm._FilterDatabase" localSheetId="0" hidden="1">'2023'!$C$8:$O$683</definedName>
    <definedName name="_xlnm.Print_Area" localSheetId="0">'2023'!$A$1:$U$687</definedName>
  </definedNames>
  <calcPr calcId="145621"/>
</workbook>
</file>

<file path=xl/calcChain.xml><?xml version="1.0" encoding="utf-8"?>
<calcChain xmlns="http://schemas.openxmlformats.org/spreadsheetml/2006/main">
  <c r="T586" i="2" l="1"/>
  <c r="T584" i="2"/>
  <c r="T585" i="2" l="1"/>
  <c r="T583" i="2" s="1"/>
  <c r="T549" i="2"/>
  <c r="T608" i="2" l="1"/>
  <c r="T568" i="2"/>
  <c r="T335" i="2"/>
  <c r="T71" i="2" l="1"/>
  <c r="T110" i="2"/>
  <c r="T38" i="2"/>
  <c r="T18" i="2" l="1"/>
  <c r="T433" i="2" l="1"/>
  <c r="T670" i="2" l="1"/>
  <c r="T668" i="2"/>
  <c r="T487" i="2"/>
  <c r="T576" i="2"/>
  <c r="T575" i="2" s="1"/>
  <c r="T384" i="2" l="1"/>
  <c r="T383" i="2"/>
  <c r="T379" i="2"/>
  <c r="T374" i="2"/>
  <c r="T348" i="2"/>
  <c r="T270" i="2"/>
  <c r="T257" i="2"/>
  <c r="T215" i="2"/>
  <c r="T212" i="2"/>
  <c r="T157" i="2" l="1"/>
  <c r="T156" i="2"/>
  <c r="T47" i="2"/>
  <c r="T33" i="2"/>
  <c r="T152" i="2"/>
  <c r="T151" i="2"/>
  <c r="T93" i="2"/>
  <c r="T64" i="2"/>
  <c r="T68" i="2"/>
  <c r="T115" i="2"/>
  <c r="T112" i="2"/>
  <c r="T290" i="2"/>
  <c r="T562" i="2" l="1"/>
  <c r="T529" i="2"/>
  <c r="T453" i="2"/>
  <c r="T452" i="2"/>
  <c r="T490" i="2"/>
  <c r="T511" i="2"/>
  <c r="T637" i="2"/>
  <c r="T181" i="2"/>
  <c r="T660" i="2"/>
  <c r="T396" i="2"/>
  <c r="T400" i="2"/>
  <c r="T356" i="2"/>
  <c r="T354" i="2"/>
  <c r="T326" i="2"/>
  <c r="T327" i="2"/>
  <c r="T369" i="2"/>
  <c r="T368" i="2"/>
  <c r="T288" i="2"/>
  <c r="T255" i="2"/>
  <c r="T175" i="2"/>
  <c r="T106" i="2"/>
  <c r="T107" i="2"/>
  <c r="O181" i="2" l="1"/>
  <c r="H14" i="2" l="1"/>
  <c r="I14" i="2"/>
  <c r="K14" i="2"/>
  <c r="J15" i="2"/>
  <c r="J14" i="2" s="1"/>
  <c r="H16" i="2"/>
  <c r="I16" i="2"/>
  <c r="K16" i="2"/>
  <c r="J17" i="2"/>
  <c r="J18" i="2"/>
  <c r="J19" i="2"/>
  <c r="J29" i="2"/>
  <c r="K29" i="2"/>
  <c r="I32" i="2"/>
  <c r="K32" i="2"/>
  <c r="H33" i="2"/>
  <c r="H32" i="2" s="1"/>
  <c r="J33" i="2"/>
  <c r="J32" i="2" s="1"/>
  <c r="H34" i="2"/>
  <c r="I34" i="2"/>
  <c r="J34" i="2"/>
  <c r="K34" i="2"/>
  <c r="H37" i="2"/>
  <c r="H36" i="2" s="1"/>
  <c r="I37" i="2"/>
  <c r="I36" i="2" s="1"/>
  <c r="J37" i="2"/>
  <c r="J36" i="2" s="1"/>
  <c r="K37" i="2"/>
  <c r="K36" i="2" s="1"/>
  <c r="I39" i="2"/>
  <c r="J39" i="2"/>
  <c r="K39" i="2"/>
  <c r="H41" i="2"/>
  <c r="H39" i="2" s="1"/>
  <c r="H43" i="2"/>
  <c r="H42" i="2" s="1"/>
  <c r="I43" i="2"/>
  <c r="I42" i="2" s="1"/>
  <c r="J43" i="2"/>
  <c r="J42" i="2" s="1"/>
  <c r="K43" i="2"/>
  <c r="K42" i="2" s="1"/>
  <c r="H46" i="2"/>
  <c r="H45" i="2" s="1"/>
  <c r="I46" i="2"/>
  <c r="I45" i="2" s="1"/>
  <c r="J46" i="2"/>
  <c r="J45" i="2" s="1"/>
  <c r="K46" i="2"/>
  <c r="K45" i="2" s="1"/>
  <c r="J50" i="2"/>
  <c r="J49" i="2" s="1"/>
  <c r="J48" i="2" s="1"/>
  <c r="K50" i="2"/>
  <c r="K49" i="2" s="1"/>
  <c r="K48" i="2" s="1"/>
  <c r="H56" i="2"/>
  <c r="I56" i="2"/>
  <c r="J56" i="2"/>
  <c r="K56" i="2"/>
  <c r="H58" i="2"/>
  <c r="I58" i="2"/>
  <c r="J58" i="2"/>
  <c r="K58" i="2"/>
  <c r="J60" i="2"/>
  <c r="K60" i="2"/>
  <c r="I63" i="2"/>
  <c r="J63" i="2"/>
  <c r="K63" i="2"/>
  <c r="H64" i="2"/>
  <c r="H63" i="2" s="1"/>
  <c r="J64" i="2"/>
  <c r="H65" i="2"/>
  <c r="I65" i="2"/>
  <c r="J65" i="2"/>
  <c r="K65" i="2"/>
  <c r="H67" i="2"/>
  <c r="I67" i="2"/>
  <c r="J67" i="2"/>
  <c r="K67" i="2"/>
  <c r="H70" i="2"/>
  <c r="H69" i="2" s="1"/>
  <c r="I70" i="2"/>
  <c r="I69" i="2" s="1"/>
  <c r="J70" i="2"/>
  <c r="J69" i="2" s="1"/>
  <c r="K70" i="2"/>
  <c r="K69" i="2" s="1"/>
  <c r="H74" i="2"/>
  <c r="H72" i="2" s="1"/>
  <c r="I74" i="2"/>
  <c r="I72" i="2" s="1"/>
  <c r="K74" i="2"/>
  <c r="K72" i="2" s="1"/>
  <c r="J75" i="2"/>
  <c r="J74" i="2" s="1"/>
  <c r="J72" i="2" s="1"/>
  <c r="J78" i="2"/>
  <c r="K78" i="2"/>
  <c r="K80" i="2"/>
  <c r="H87" i="2"/>
  <c r="I87" i="2"/>
  <c r="J87" i="2"/>
  <c r="K87" i="2"/>
  <c r="H92" i="2"/>
  <c r="I92" i="2"/>
  <c r="K92" i="2"/>
  <c r="H93" i="2"/>
  <c r="J93" i="2"/>
  <c r="J92" i="2" s="1"/>
  <c r="H94" i="2"/>
  <c r="I94" i="2"/>
  <c r="J94" i="2"/>
  <c r="K94" i="2"/>
  <c r="H97" i="2"/>
  <c r="H96" i="2" s="1"/>
  <c r="I97" i="2"/>
  <c r="I96" i="2" s="1"/>
  <c r="J97" i="2"/>
  <c r="J96" i="2" s="1"/>
  <c r="K97" i="2"/>
  <c r="K96" i="2" s="1"/>
  <c r="H100" i="2"/>
  <c r="H99" i="2" s="1"/>
  <c r="I100" i="2"/>
  <c r="I99" i="2" s="1"/>
  <c r="J100" i="2"/>
  <c r="J99" i="2" s="1"/>
  <c r="K100" i="2"/>
  <c r="K99" i="2" s="1"/>
  <c r="J102" i="2"/>
  <c r="K102" i="2"/>
  <c r="K104" i="2"/>
  <c r="H109" i="2"/>
  <c r="I109" i="2"/>
  <c r="J109" i="2"/>
  <c r="K109" i="2"/>
  <c r="I114" i="2"/>
  <c r="K114" i="2"/>
  <c r="H115" i="2"/>
  <c r="H114" i="2" s="1"/>
  <c r="J115" i="2"/>
  <c r="J114" i="2" s="1"/>
  <c r="H116" i="2"/>
  <c r="I116" i="2"/>
  <c r="J116" i="2"/>
  <c r="K116" i="2"/>
  <c r="H119" i="2"/>
  <c r="H118" i="2" s="1"/>
  <c r="I119" i="2"/>
  <c r="I118" i="2" s="1"/>
  <c r="J119" i="2"/>
  <c r="J118" i="2" s="1"/>
  <c r="K119" i="2"/>
  <c r="K118" i="2" s="1"/>
  <c r="H121" i="2"/>
  <c r="I121" i="2"/>
  <c r="J121" i="2"/>
  <c r="K121" i="2"/>
  <c r="H122" i="2"/>
  <c r="K123" i="2"/>
  <c r="I130" i="2"/>
  <c r="I129" i="2" s="1"/>
  <c r="K130" i="2"/>
  <c r="K129" i="2" s="1"/>
  <c r="H131" i="2"/>
  <c r="H130" i="2" s="1"/>
  <c r="H129" i="2" s="1"/>
  <c r="J131" i="2"/>
  <c r="J130" i="2" s="1"/>
  <c r="J129" i="2" s="1"/>
  <c r="J132" i="2"/>
  <c r="K132" i="2"/>
  <c r="J133" i="2"/>
  <c r="K133" i="2"/>
  <c r="H136" i="2"/>
  <c r="H135" i="2" s="1"/>
  <c r="I136" i="2"/>
  <c r="I135" i="2" s="1"/>
  <c r="J136" i="2"/>
  <c r="J135" i="2" s="1"/>
  <c r="K136" i="2"/>
  <c r="K135" i="2" s="1"/>
  <c r="H142" i="2"/>
  <c r="H141" i="2" s="1"/>
  <c r="I142" i="2"/>
  <c r="I141" i="2" s="1"/>
  <c r="K142" i="2"/>
  <c r="K141" i="2" s="1"/>
  <c r="J143" i="2"/>
  <c r="J144" i="2"/>
  <c r="K147" i="2"/>
  <c r="K146" i="2" s="1"/>
  <c r="H150" i="2"/>
  <c r="H149" i="2" s="1"/>
  <c r="I150" i="2"/>
  <c r="I149" i="2" s="1"/>
  <c r="K150" i="2"/>
  <c r="K149" i="2" s="1"/>
  <c r="J151" i="2"/>
  <c r="J150" i="2" s="1"/>
  <c r="J149" i="2" s="1"/>
  <c r="J152" i="2"/>
  <c r="H155" i="2"/>
  <c r="H154" i="2" s="1"/>
  <c r="I155" i="2"/>
  <c r="I154" i="2" s="1"/>
  <c r="K155" i="2"/>
  <c r="K154" i="2" s="1"/>
  <c r="J156" i="2"/>
  <c r="J155" i="2" s="1"/>
  <c r="J154" i="2" s="1"/>
  <c r="J157" i="2"/>
  <c r="H165" i="2"/>
  <c r="H164" i="2" s="1"/>
  <c r="H163" i="2" s="1"/>
  <c r="H162" i="2" s="1"/>
  <c r="H161" i="2" s="1"/>
  <c r="I165" i="2"/>
  <c r="I164" i="2" s="1"/>
  <c r="I163" i="2" s="1"/>
  <c r="I162" i="2" s="1"/>
  <c r="I161" i="2" s="1"/>
  <c r="K165" i="2"/>
  <c r="K164" i="2" s="1"/>
  <c r="K163" i="2" s="1"/>
  <c r="K162" i="2" s="1"/>
  <c r="J166" i="2"/>
  <c r="J165" i="2" s="1"/>
  <c r="J164" i="2" s="1"/>
  <c r="J163" i="2" s="1"/>
  <c r="J162" i="2" s="1"/>
  <c r="J161" i="2" s="1"/>
  <c r="J167" i="2"/>
  <c r="J168" i="2"/>
  <c r="K170" i="2"/>
  <c r="K169" i="2" s="1"/>
  <c r="I174" i="2"/>
  <c r="I173" i="2" s="1"/>
  <c r="I172" i="2" s="1"/>
  <c r="J174" i="2"/>
  <c r="J173" i="2" s="1"/>
  <c r="J172" i="2" s="1"/>
  <c r="K174" i="2"/>
  <c r="K173" i="2" s="1"/>
  <c r="K172" i="2" s="1"/>
  <c r="H175" i="2"/>
  <c r="H174" i="2" s="1"/>
  <c r="H173" i="2" s="1"/>
  <c r="H172" i="2" s="1"/>
  <c r="H178" i="2"/>
  <c r="H177" i="2" s="1"/>
  <c r="H176" i="2" s="1"/>
  <c r="J178" i="2"/>
  <c r="J177" i="2" s="1"/>
  <c r="J176" i="2" s="1"/>
  <c r="K178" i="2"/>
  <c r="K177" i="2" s="1"/>
  <c r="K176" i="2" s="1"/>
  <c r="H187" i="2"/>
  <c r="I187" i="2"/>
  <c r="J187" i="2"/>
  <c r="K187" i="2"/>
  <c r="H189" i="2"/>
  <c r="H186" i="2" s="1"/>
  <c r="H185" i="2" s="1"/>
  <c r="H184" i="2" s="1"/>
  <c r="H183" i="2" s="1"/>
  <c r="H182" i="2" s="1"/>
  <c r="I189" i="2"/>
  <c r="I186" i="2" s="1"/>
  <c r="I185" i="2" s="1"/>
  <c r="I184" i="2" s="1"/>
  <c r="I183" i="2" s="1"/>
  <c r="I182" i="2" s="1"/>
  <c r="J189" i="2"/>
  <c r="J186" i="2" s="1"/>
  <c r="J185" i="2" s="1"/>
  <c r="J184" i="2" s="1"/>
  <c r="K189" i="2"/>
  <c r="K186" i="2" s="1"/>
  <c r="K185" i="2" s="1"/>
  <c r="K184" i="2" s="1"/>
  <c r="K183" i="2" s="1"/>
  <c r="K193" i="2"/>
  <c r="K191" i="2" s="1"/>
  <c r="J200" i="2"/>
  <c r="J199" i="2" s="1"/>
  <c r="K200" i="2"/>
  <c r="K199" i="2" s="1"/>
  <c r="K195" i="2" s="1"/>
  <c r="H211" i="2"/>
  <c r="I211" i="2"/>
  <c r="J211" i="2"/>
  <c r="K211" i="2"/>
  <c r="H214" i="2"/>
  <c r="H213" i="2" s="1"/>
  <c r="I214" i="2"/>
  <c r="I213" i="2" s="1"/>
  <c r="J214" i="2"/>
  <c r="K214" i="2"/>
  <c r="J218" i="2"/>
  <c r="K218" i="2"/>
  <c r="J220" i="2"/>
  <c r="K220" i="2"/>
  <c r="H223" i="2"/>
  <c r="I223" i="2"/>
  <c r="K223" i="2"/>
  <c r="H224" i="2"/>
  <c r="J224" i="2"/>
  <c r="J223" i="2" s="1"/>
  <c r="H225" i="2"/>
  <c r="I225" i="2"/>
  <c r="J225" i="2"/>
  <c r="K225" i="2"/>
  <c r="H227" i="2"/>
  <c r="I227" i="2"/>
  <c r="J227" i="2"/>
  <c r="K227" i="2"/>
  <c r="H230" i="2"/>
  <c r="H229" i="2" s="1"/>
  <c r="I230" i="2"/>
  <c r="I229" i="2" s="1"/>
  <c r="J230" i="2"/>
  <c r="J229" i="2" s="1"/>
  <c r="K230" i="2"/>
  <c r="K229" i="2" s="1"/>
  <c r="H233" i="2"/>
  <c r="H232" i="2" s="1"/>
  <c r="I233" i="2"/>
  <c r="I232" i="2" s="1"/>
  <c r="J233" i="2"/>
  <c r="J232" i="2" s="1"/>
  <c r="K233" i="2"/>
  <c r="K232" i="2" s="1"/>
  <c r="J240" i="2"/>
  <c r="J239" i="2" s="1"/>
  <c r="J238" i="2" s="1"/>
  <c r="K240" i="2"/>
  <c r="K239" i="2" s="1"/>
  <c r="K238" i="2" s="1"/>
  <c r="J243" i="2"/>
  <c r="J242" i="2" s="1"/>
  <c r="K243" i="2"/>
  <c r="K242" i="2" s="1"/>
  <c r="L243" i="2"/>
  <c r="L242" i="2" s="1"/>
  <c r="L208" i="2" s="1"/>
  <c r="M243" i="2"/>
  <c r="M242" i="2" s="1"/>
  <c r="M208" i="2" s="1"/>
  <c r="N243" i="2"/>
  <c r="N242" i="2" s="1"/>
  <c r="N208" i="2" s="1"/>
  <c r="H251" i="2"/>
  <c r="I251" i="2"/>
  <c r="J251" i="2"/>
  <c r="K251" i="2"/>
  <c r="H254" i="2"/>
  <c r="I254" i="2"/>
  <c r="J254" i="2"/>
  <c r="K254" i="2"/>
  <c r="H256" i="2"/>
  <c r="I256" i="2"/>
  <c r="J256" i="2"/>
  <c r="K256" i="2"/>
  <c r="H258" i="2"/>
  <c r="I258" i="2"/>
  <c r="J258" i="2"/>
  <c r="K258" i="2"/>
  <c r="H260" i="2"/>
  <c r="I260" i="2"/>
  <c r="J260" i="2"/>
  <c r="K260" i="2"/>
  <c r="H262" i="2"/>
  <c r="I262" i="2"/>
  <c r="J262" i="2"/>
  <c r="K262" i="2"/>
  <c r="J264" i="2"/>
  <c r="K264" i="2"/>
  <c r="J266" i="2"/>
  <c r="K266" i="2"/>
  <c r="I269" i="2"/>
  <c r="K269" i="2"/>
  <c r="H270" i="2"/>
  <c r="H269" i="2" s="1"/>
  <c r="J270" i="2"/>
  <c r="J269" i="2" s="1"/>
  <c r="H271" i="2"/>
  <c r="I271" i="2"/>
  <c r="J271" i="2"/>
  <c r="K271" i="2"/>
  <c r="H273" i="2"/>
  <c r="I273" i="2"/>
  <c r="J273" i="2"/>
  <c r="K273" i="2"/>
  <c r="H276" i="2"/>
  <c r="H275" i="2" s="1"/>
  <c r="I276" i="2"/>
  <c r="I275" i="2" s="1"/>
  <c r="J276" i="2"/>
  <c r="J275" i="2" s="1"/>
  <c r="K276" i="2"/>
  <c r="K275" i="2" s="1"/>
  <c r="J278" i="2"/>
  <c r="K278" i="2"/>
  <c r="H281" i="2"/>
  <c r="H280" i="2" s="1"/>
  <c r="I281" i="2"/>
  <c r="I280" i="2" s="1"/>
  <c r="J281" i="2"/>
  <c r="J280" i="2" s="1"/>
  <c r="K281" i="2"/>
  <c r="K280" i="2" s="1"/>
  <c r="J284" i="2"/>
  <c r="J283" i="2" s="1"/>
  <c r="K284" i="2"/>
  <c r="K283" i="2" s="1"/>
  <c r="H287" i="2"/>
  <c r="H286" i="2" s="1"/>
  <c r="I287" i="2"/>
  <c r="I286" i="2" s="1"/>
  <c r="J287" i="2"/>
  <c r="J286" i="2" s="1"/>
  <c r="K287" i="2"/>
  <c r="K286" i="2" s="1"/>
  <c r="K289" i="2"/>
  <c r="H295" i="2"/>
  <c r="H294" i="2" s="1"/>
  <c r="I295" i="2"/>
  <c r="I294" i="2" s="1"/>
  <c r="J295" i="2"/>
  <c r="J294" i="2" s="1"/>
  <c r="K295" i="2"/>
  <c r="K294" i="2" s="1"/>
  <c r="H298" i="2"/>
  <c r="H297" i="2" s="1"/>
  <c r="I298" i="2"/>
  <c r="I297" i="2" s="1"/>
  <c r="J298" i="2"/>
  <c r="J297" i="2" s="1"/>
  <c r="K298" i="2"/>
  <c r="K297" i="2" s="1"/>
  <c r="J300" i="2"/>
  <c r="K300" i="2"/>
  <c r="L300" i="2"/>
  <c r="L248" i="2" s="1"/>
  <c r="M300" i="2"/>
  <c r="M248" i="2" s="1"/>
  <c r="N300" i="2"/>
  <c r="N248" i="2" s="1"/>
  <c r="J301" i="2"/>
  <c r="K301" i="2"/>
  <c r="L301" i="2"/>
  <c r="M301" i="2"/>
  <c r="N301" i="2"/>
  <c r="H304" i="2"/>
  <c r="H303" i="2" s="1"/>
  <c r="I304" i="2"/>
  <c r="I303" i="2" s="1"/>
  <c r="J304" i="2"/>
  <c r="J303" i="2" s="1"/>
  <c r="K304" i="2"/>
  <c r="K303" i="2" s="1"/>
  <c r="H307" i="2"/>
  <c r="H306" i="2" s="1"/>
  <c r="I307" i="2"/>
  <c r="I306" i="2" s="1"/>
  <c r="J307" i="2"/>
  <c r="J306" i="2" s="1"/>
  <c r="K307" i="2"/>
  <c r="K306" i="2" s="1"/>
  <c r="H310" i="2"/>
  <c r="H309" i="2" s="1"/>
  <c r="I310" i="2"/>
  <c r="I309" i="2" s="1"/>
  <c r="J310" i="2"/>
  <c r="J309" i="2" s="1"/>
  <c r="K310" i="2"/>
  <c r="K309" i="2" s="1"/>
  <c r="H314" i="2"/>
  <c r="H313" i="2" s="1"/>
  <c r="I314" i="2"/>
  <c r="I312" i="2" s="1"/>
  <c r="J314" i="2"/>
  <c r="J312" i="2" s="1"/>
  <c r="K314" i="2"/>
  <c r="K313" i="2" s="1"/>
  <c r="H319" i="2"/>
  <c r="I319" i="2"/>
  <c r="J319" i="2"/>
  <c r="K319" i="2"/>
  <c r="H322" i="2"/>
  <c r="I322" i="2"/>
  <c r="J322" i="2"/>
  <c r="K322" i="2"/>
  <c r="J323" i="2"/>
  <c r="H324" i="2"/>
  <c r="I324" i="2"/>
  <c r="J324" i="2"/>
  <c r="K324" i="2"/>
  <c r="H326" i="2"/>
  <c r="I326" i="2"/>
  <c r="J326" i="2"/>
  <c r="K326" i="2"/>
  <c r="H330" i="2"/>
  <c r="I330" i="2"/>
  <c r="J330" i="2"/>
  <c r="K330" i="2"/>
  <c r="H332" i="2"/>
  <c r="I332" i="2"/>
  <c r="J332" i="2"/>
  <c r="K332" i="2"/>
  <c r="H334" i="2"/>
  <c r="I334" i="2"/>
  <c r="J334" i="2"/>
  <c r="K334" i="2"/>
  <c r="J336" i="2"/>
  <c r="K336" i="2"/>
  <c r="J338" i="2"/>
  <c r="K338" i="2"/>
  <c r="L338" i="2"/>
  <c r="L329" i="2" s="1"/>
  <c r="M338" i="2"/>
  <c r="M329" i="2" s="1"/>
  <c r="N338" i="2"/>
  <c r="N329" i="2" s="1"/>
  <c r="H341" i="2"/>
  <c r="H340" i="2" s="1"/>
  <c r="I341" i="2"/>
  <c r="I340" i="2" s="1"/>
  <c r="J341" i="2"/>
  <c r="J340" i="2" s="1"/>
  <c r="K341" i="2"/>
  <c r="K340" i="2" s="1"/>
  <c r="J344" i="2"/>
  <c r="J343" i="2" s="1"/>
  <c r="K344" i="2"/>
  <c r="K343" i="2" s="1"/>
  <c r="H353" i="2"/>
  <c r="J353" i="2"/>
  <c r="K353" i="2"/>
  <c r="H355" i="2"/>
  <c r="I355" i="2"/>
  <c r="I352" i="2" s="1"/>
  <c r="I351" i="2" s="1"/>
  <c r="I350" i="2" s="1"/>
  <c r="I349" i="2" s="1"/>
  <c r="J355" i="2"/>
  <c r="K355" i="2"/>
  <c r="H362" i="2"/>
  <c r="H361" i="2" s="1"/>
  <c r="I362" i="2"/>
  <c r="I361" i="2" s="1"/>
  <c r="J362" i="2"/>
  <c r="J361" i="2" s="1"/>
  <c r="K362" i="2"/>
  <c r="K361" i="2" s="1"/>
  <c r="J367" i="2"/>
  <c r="K367" i="2"/>
  <c r="H372" i="2"/>
  <c r="H371" i="2" s="1"/>
  <c r="I372" i="2"/>
  <c r="I371" i="2" s="1"/>
  <c r="J372" i="2"/>
  <c r="J371" i="2" s="1"/>
  <c r="K372" i="2"/>
  <c r="K371" i="2" s="1"/>
  <c r="J373" i="2"/>
  <c r="J374" i="2"/>
  <c r="H377" i="2"/>
  <c r="H376" i="2" s="1"/>
  <c r="I377" i="2"/>
  <c r="I376" i="2" s="1"/>
  <c r="K377" i="2"/>
  <c r="K376" i="2" s="1"/>
  <c r="J378" i="2"/>
  <c r="J379" i="2"/>
  <c r="J377" i="2" s="1"/>
  <c r="J376" i="2" s="1"/>
  <c r="H382" i="2"/>
  <c r="H381" i="2" s="1"/>
  <c r="I382" i="2"/>
  <c r="I381" i="2" s="1"/>
  <c r="J382" i="2"/>
  <c r="J381" i="2" s="1"/>
  <c r="K382" i="2"/>
  <c r="K381" i="2" s="1"/>
  <c r="J383" i="2"/>
  <c r="J384" i="2"/>
  <c r="K406" i="2"/>
  <c r="K405" i="2" s="1"/>
  <c r="H413" i="2"/>
  <c r="H412" i="2" s="1"/>
  <c r="H411" i="2" s="1"/>
  <c r="H410" i="2" s="1"/>
  <c r="I413" i="2"/>
  <c r="I412" i="2" s="1"/>
  <c r="I411" i="2" s="1"/>
  <c r="I410" i="2" s="1"/>
  <c r="J413" i="2"/>
  <c r="J412" i="2" s="1"/>
  <c r="J411" i="2" s="1"/>
  <c r="J410" i="2" s="1"/>
  <c r="K413" i="2"/>
  <c r="K412" i="2" s="1"/>
  <c r="K411" i="2" s="1"/>
  <c r="K410" i="2" s="1"/>
  <c r="H416" i="2"/>
  <c r="I416" i="2"/>
  <c r="J416" i="2"/>
  <c r="K416" i="2"/>
  <c r="H418" i="2"/>
  <c r="I418" i="2"/>
  <c r="J418" i="2"/>
  <c r="K418" i="2"/>
  <c r="H420" i="2"/>
  <c r="I420" i="2"/>
  <c r="J420" i="2"/>
  <c r="K420" i="2"/>
  <c r="H422" i="2"/>
  <c r="I422" i="2"/>
  <c r="J422" i="2"/>
  <c r="K422" i="2"/>
  <c r="H429" i="2"/>
  <c r="I429" i="2"/>
  <c r="K429" i="2"/>
  <c r="J430" i="2"/>
  <c r="J429" i="2" s="1"/>
  <c r="H431" i="2"/>
  <c r="I431" i="2"/>
  <c r="K431" i="2"/>
  <c r="J432" i="2"/>
  <c r="J431" i="2" s="1"/>
  <c r="J433" i="2"/>
  <c r="H435" i="2"/>
  <c r="I435" i="2"/>
  <c r="J435" i="2"/>
  <c r="K435" i="2"/>
  <c r="H443" i="2"/>
  <c r="H442" i="2" s="1"/>
  <c r="H441" i="2" s="1"/>
  <c r="H440" i="2" s="1"/>
  <c r="J443" i="2"/>
  <c r="J442" i="2" s="1"/>
  <c r="J441" i="2" s="1"/>
  <c r="J440" i="2" s="1"/>
  <c r="K443" i="2"/>
  <c r="K442" i="2" s="1"/>
  <c r="J444" i="2"/>
  <c r="J445" i="2"/>
  <c r="K445" i="2"/>
  <c r="K450" i="2"/>
  <c r="K449" i="2" s="1"/>
  <c r="H451" i="2"/>
  <c r="H450" i="2" s="1"/>
  <c r="H449" i="2" s="1"/>
  <c r="H448" i="2" s="1"/>
  <c r="H447" i="2" s="1"/>
  <c r="J451" i="2"/>
  <c r="J452" i="2"/>
  <c r="J453" i="2"/>
  <c r="J450" i="2" s="1"/>
  <c r="J449" i="2" s="1"/>
  <c r="J448" i="2" s="1"/>
  <c r="J447" i="2" s="1"/>
  <c r="K454" i="2"/>
  <c r="J459" i="2"/>
  <c r="K459" i="2"/>
  <c r="K458" i="2" s="1"/>
  <c r="K457" i="2" s="1"/>
  <c r="K456" i="2" s="1"/>
  <c r="H461" i="2"/>
  <c r="J461" i="2"/>
  <c r="H464" i="2"/>
  <c r="J464" i="2"/>
  <c r="H468" i="2"/>
  <c r="H467" i="2" s="1"/>
  <c r="I468" i="2"/>
  <c r="I467" i="2" s="1"/>
  <c r="J468" i="2"/>
  <c r="J467" i="2" s="1"/>
  <c r="K468" i="2"/>
  <c r="K467" i="2" s="1"/>
  <c r="H472" i="2"/>
  <c r="H471" i="2" s="1"/>
  <c r="H470" i="2" s="1"/>
  <c r="I472" i="2"/>
  <c r="I471" i="2" s="1"/>
  <c r="I470" i="2" s="1"/>
  <c r="J472" i="2"/>
  <c r="J471" i="2" s="1"/>
  <c r="J470" i="2" s="1"/>
  <c r="K472" i="2"/>
  <c r="K471" i="2" s="1"/>
  <c r="K470" i="2" s="1"/>
  <c r="H480" i="2"/>
  <c r="H479" i="2" s="1"/>
  <c r="I480" i="2"/>
  <c r="I479" i="2" s="1"/>
  <c r="J480" i="2"/>
  <c r="J479" i="2" s="1"/>
  <c r="K480" i="2"/>
  <c r="K479" i="2" s="1"/>
  <c r="J483" i="2"/>
  <c r="J482" i="2" s="1"/>
  <c r="K483" i="2"/>
  <c r="K482" i="2" s="1"/>
  <c r="L483" i="2"/>
  <c r="L482" i="2" s="1"/>
  <c r="L466" i="2" s="1"/>
  <c r="M483" i="2"/>
  <c r="M482" i="2" s="1"/>
  <c r="M466" i="2" s="1"/>
  <c r="N483" i="2"/>
  <c r="N482" i="2" s="1"/>
  <c r="N466" i="2" s="1"/>
  <c r="H486" i="2"/>
  <c r="H485" i="2" s="1"/>
  <c r="I486" i="2"/>
  <c r="I485" i="2" s="1"/>
  <c r="J486" i="2"/>
  <c r="J485" i="2" s="1"/>
  <c r="K486" i="2"/>
  <c r="K485" i="2" s="1"/>
  <c r="H489" i="2"/>
  <c r="H488" i="2" s="1"/>
  <c r="I489" i="2"/>
  <c r="I488" i="2" s="1"/>
  <c r="J489" i="2"/>
  <c r="J488" i="2" s="1"/>
  <c r="K489" i="2"/>
  <c r="K488" i="2" s="1"/>
  <c r="H493" i="2"/>
  <c r="I493" i="2"/>
  <c r="J493" i="2"/>
  <c r="K493" i="2"/>
  <c r="H495" i="2"/>
  <c r="I495" i="2"/>
  <c r="J495" i="2"/>
  <c r="K495" i="2"/>
  <c r="H497" i="2"/>
  <c r="I497" i="2"/>
  <c r="J497" i="2"/>
  <c r="K497" i="2"/>
  <c r="H500" i="2"/>
  <c r="I500" i="2"/>
  <c r="J500" i="2"/>
  <c r="K500" i="2"/>
  <c r="H503" i="2"/>
  <c r="I503" i="2"/>
  <c r="J503" i="2"/>
  <c r="K503" i="2"/>
  <c r="J505" i="2"/>
  <c r="K505" i="2"/>
  <c r="K509" i="2"/>
  <c r="K508" i="2" s="1"/>
  <c r="L509" i="2"/>
  <c r="M509" i="2"/>
  <c r="N509" i="2"/>
  <c r="J510" i="2"/>
  <c r="J511" i="2"/>
  <c r="J513" i="2"/>
  <c r="J515" i="2"/>
  <c r="K515" i="2"/>
  <c r="H517" i="2"/>
  <c r="I517" i="2"/>
  <c r="I514" i="2" s="1"/>
  <c r="J517" i="2"/>
  <c r="K517" i="2"/>
  <c r="H519" i="2"/>
  <c r="J519" i="2"/>
  <c r="K519" i="2"/>
  <c r="I525" i="2"/>
  <c r="I524" i="2" s="1"/>
  <c r="J525" i="2"/>
  <c r="J524" i="2" s="1"/>
  <c r="K525" i="2"/>
  <c r="K524" i="2" s="1"/>
  <c r="H526" i="2"/>
  <c r="H525" i="2" s="1"/>
  <c r="H524" i="2" s="1"/>
  <c r="H528" i="2"/>
  <c r="H527" i="2" s="1"/>
  <c r="I528" i="2"/>
  <c r="I527" i="2" s="1"/>
  <c r="J528" i="2"/>
  <c r="J527" i="2" s="1"/>
  <c r="K528" i="2"/>
  <c r="K527" i="2" s="1"/>
  <c r="H532" i="2"/>
  <c r="H531" i="2" s="1"/>
  <c r="H530" i="2" s="1"/>
  <c r="I532" i="2"/>
  <c r="I531" i="2" s="1"/>
  <c r="I530" i="2" s="1"/>
  <c r="K532" i="2"/>
  <c r="K531" i="2" s="1"/>
  <c r="K530" i="2" s="1"/>
  <c r="J533" i="2"/>
  <c r="J534" i="2"/>
  <c r="H540" i="2"/>
  <c r="H539" i="2" s="1"/>
  <c r="H538" i="2" s="1"/>
  <c r="H537" i="2" s="1"/>
  <c r="I540" i="2"/>
  <c r="I539" i="2" s="1"/>
  <c r="I538" i="2" s="1"/>
  <c r="J540" i="2"/>
  <c r="J539" i="2" s="1"/>
  <c r="K540" i="2"/>
  <c r="J545" i="2"/>
  <c r="J544" i="2" s="1"/>
  <c r="K545" i="2"/>
  <c r="K544" i="2" s="1"/>
  <c r="I548" i="2"/>
  <c r="I547" i="2" s="1"/>
  <c r="J548" i="2"/>
  <c r="J547" i="2" s="1"/>
  <c r="K548" i="2"/>
  <c r="K547" i="2" s="1"/>
  <c r="H554" i="2"/>
  <c r="H553" i="2" s="1"/>
  <c r="H552" i="2" s="1"/>
  <c r="H551" i="2" s="1"/>
  <c r="I554" i="2"/>
  <c r="I553" i="2" s="1"/>
  <c r="I552" i="2" s="1"/>
  <c r="I551" i="2" s="1"/>
  <c r="J554" i="2"/>
  <c r="J553" i="2" s="1"/>
  <c r="J552" i="2" s="1"/>
  <c r="J551" i="2" s="1"/>
  <c r="K554" i="2"/>
  <c r="K553" i="2" s="1"/>
  <c r="K552" i="2" s="1"/>
  <c r="K551" i="2" s="1"/>
  <c r="H561" i="2"/>
  <c r="H560" i="2" s="1"/>
  <c r="H559" i="2" s="1"/>
  <c r="I561" i="2"/>
  <c r="I560" i="2" s="1"/>
  <c r="I559" i="2" s="1"/>
  <c r="J561" i="2"/>
  <c r="J560" i="2" s="1"/>
  <c r="J559" i="2" s="1"/>
  <c r="K561" i="2"/>
  <c r="K560" i="2" s="1"/>
  <c r="K559" i="2" s="1"/>
  <c r="H567" i="2"/>
  <c r="H565" i="2" s="1"/>
  <c r="I567" i="2"/>
  <c r="I565" i="2" s="1"/>
  <c r="J567" i="2"/>
  <c r="J565" i="2" s="1"/>
  <c r="K567" i="2"/>
  <c r="K565" i="2" s="1"/>
  <c r="H571" i="2"/>
  <c r="I571" i="2"/>
  <c r="I570" i="2" s="1"/>
  <c r="J571" i="2"/>
  <c r="K571" i="2"/>
  <c r="H573" i="2"/>
  <c r="I573" i="2"/>
  <c r="J573" i="2"/>
  <c r="K573" i="2"/>
  <c r="H580" i="2"/>
  <c r="H579" i="2" s="1"/>
  <c r="H578" i="2" s="1"/>
  <c r="I580" i="2"/>
  <c r="I579" i="2" s="1"/>
  <c r="I578" i="2" s="1"/>
  <c r="J580" i="2"/>
  <c r="J579" i="2" s="1"/>
  <c r="J578" i="2" s="1"/>
  <c r="K580" i="2"/>
  <c r="K579" i="2" s="1"/>
  <c r="K578" i="2" s="1"/>
  <c r="I583" i="2"/>
  <c r="I582" i="2" s="1"/>
  <c r="J583" i="2"/>
  <c r="J582" i="2" s="1"/>
  <c r="K583" i="2"/>
  <c r="K582" i="2" s="1"/>
  <c r="H584" i="2"/>
  <c r="H583" i="2" s="1"/>
  <c r="H582" i="2" s="1"/>
  <c r="J584" i="2"/>
  <c r="H590" i="2"/>
  <c r="H589" i="2" s="1"/>
  <c r="H588" i="2" s="1"/>
  <c r="I590" i="2"/>
  <c r="I589" i="2" s="1"/>
  <c r="I588" i="2" s="1"/>
  <c r="J590" i="2"/>
  <c r="J589" i="2" s="1"/>
  <c r="J588" i="2" s="1"/>
  <c r="K590" i="2"/>
  <c r="K589" i="2" s="1"/>
  <c r="K588" i="2" s="1"/>
  <c r="J598" i="2"/>
  <c r="J597" i="2" s="1"/>
  <c r="J596" i="2" s="1"/>
  <c r="K598" i="2"/>
  <c r="K597" i="2" s="1"/>
  <c r="K596" i="2" s="1"/>
  <c r="H604" i="2"/>
  <c r="H603" i="2" s="1"/>
  <c r="I604" i="2"/>
  <c r="I603" i="2" s="1"/>
  <c r="J604" i="2"/>
  <c r="J603" i="2" s="1"/>
  <c r="H607" i="2"/>
  <c r="I607" i="2"/>
  <c r="J607" i="2"/>
  <c r="K607" i="2"/>
  <c r="K609" i="2"/>
  <c r="K604" i="2" s="1"/>
  <c r="K603" i="2" s="1"/>
  <c r="H615" i="2"/>
  <c r="H614" i="2" s="1"/>
  <c r="H613" i="2" s="1"/>
  <c r="H612" i="2" s="1"/>
  <c r="I615" i="2"/>
  <c r="I614" i="2" s="1"/>
  <c r="I613" i="2" s="1"/>
  <c r="I612" i="2" s="1"/>
  <c r="J615" i="2"/>
  <c r="J614" i="2" s="1"/>
  <c r="J613" i="2" s="1"/>
  <c r="J612" i="2" s="1"/>
  <c r="K615" i="2"/>
  <c r="K614" i="2" s="1"/>
  <c r="K613" i="2" s="1"/>
  <c r="K612" i="2" s="1"/>
  <c r="H619" i="2"/>
  <c r="H618" i="2" s="1"/>
  <c r="H617" i="2" s="1"/>
  <c r="I619" i="2"/>
  <c r="I618" i="2" s="1"/>
  <c r="I617" i="2" s="1"/>
  <c r="J619" i="2"/>
  <c r="J618" i="2" s="1"/>
  <c r="J617" i="2" s="1"/>
  <c r="K619" i="2"/>
  <c r="J621" i="2"/>
  <c r="K621" i="2"/>
  <c r="H626" i="2"/>
  <c r="H625" i="2" s="1"/>
  <c r="H624" i="2" s="1"/>
  <c r="I626" i="2"/>
  <c r="I625" i="2" s="1"/>
  <c r="I624" i="2" s="1"/>
  <c r="J626" i="2"/>
  <c r="J625" i="2" s="1"/>
  <c r="J624" i="2" s="1"/>
  <c r="K626" i="2"/>
  <c r="K625" i="2" s="1"/>
  <c r="K624" i="2" s="1"/>
  <c r="H629" i="2"/>
  <c r="I629" i="2"/>
  <c r="J629" i="2"/>
  <c r="K629" i="2"/>
  <c r="H630" i="2"/>
  <c r="I630" i="2"/>
  <c r="J630" i="2"/>
  <c r="K630" i="2"/>
  <c r="H635" i="2"/>
  <c r="H634" i="2" s="1"/>
  <c r="I635" i="2"/>
  <c r="I634" i="2" s="1"/>
  <c r="J635" i="2"/>
  <c r="J634" i="2" s="1"/>
  <c r="K635" i="2"/>
  <c r="K634" i="2" s="1"/>
  <c r="K628" i="2" s="1"/>
  <c r="H643" i="2"/>
  <c r="H642" i="2" s="1"/>
  <c r="H641" i="2" s="1"/>
  <c r="I643" i="2"/>
  <c r="I642" i="2" s="1"/>
  <c r="I641" i="2" s="1"/>
  <c r="J643" i="2"/>
  <c r="J642" i="2" s="1"/>
  <c r="J641" i="2" s="1"/>
  <c r="K643" i="2"/>
  <c r="K642" i="2" s="1"/>
  <c r="K641" i="2" s="1"/>
  <c r="H647" i="2"/>
  <c r="H646" i="2" s="1"/>
  <c r="H645" i="2" s="1"/>
  <c r="I647" i="2"/>
  <c r="I646" i="2" s="1"/>
  <c r="I645" i="2" s="1"/>
  <c r="J647" i="2"/>
  <c r="J646" i="2" s="1"/>
  <c r="J645" i="2" s="1"/>
  <c r="K647" i="2"/>
  <c r="K646" i="2" s="1"/>
  <c r="K645" i="2" s="1"/>
  <c r="H651" i="2"/>
  <c r="H650" i="2" s="1"/>
  <c r="H649" i="2" s="1"/>
  <c r="I651" i="2"/>
  <c r="I650" i="2" s="1"/>
  <c r="I649" i="2" s="1"/>
  <c r="J651" i="2"/>
  <c r="J650" i="2" s="1"/>
  <c r="J649" i="2" s="1"/>
  <c r="K651" i="2"/>
  <c r="K653" i="2"/>
  <c r="H658" i="2"/>
  <c r="H657" i="2" s="1"/>
  <c r="I658" i="2"/>
  <c r="I657" i="2" s="1"/>
  <c r="J658" i="2"/>
  <c r="J657" i="2" s="1"/>
  <c r="K658" i="2"/>
  <c r="K657" i="2" s="1"/>
  <c r="H663" i="2"/>
  <c r="H661" i="2" s="1"/>
  <c r="I663" i="2"/>
  <c r="J663" i="2"/>
  <c r="J662" i="2" s="1"/>
  <c r="K663" i="2"/>
  <c r="K662" i="2" s="1"/>
  <c r="H667" i="2"/>
  <c r="I667" i="2"/>
  <c r="J667" i="2"/>
  <c r="K667" i="2"/>
  <c r="H669" i="2"/>
  <c r="I669" i="2"/>
  <c r="J669" i="2"/>
  <c r="K669" i="2"/>
  <c r="J673" i="2"/>
  <c r="J672" i="2" s="1"/>
  <c r="J671" i="2" s="1"/>
  <c r="K673" i="2"/>
  <c r="K672" i="2" s="1"/>
  <c r="K671" i="2" s="1"/>
  <c r="L673" i="2"/>
  <c r="L672" i="2" s="1"/>
  <c r="L671" i="2" s="1"/>
  <c r="M673" i="2"/>
  <c r="M672" i="2" s="1"/>
  <c r="M671" i="2" s="1"/>
  <c r="N673" i="2"/>
  <c r="N672" i="2" s="1"/>
  <c r="N671" i="2" s="1"/>
  <c r="H681" i="2"/>
  <c r="H680" i="2" s="1"/>
  <c r="H676" i="2" s="1"/>
  <c r="H675" i="2" s="1"/>
  <c r="I681" i="2"/>
  <c r="I680" i="2" s="1"/>
  <c r="I676" i="2" s="1"/>
  <c r="I675" i="2" s="1"/>
  <c r="J681" i="2"/>
  <c r="J680" i="2" s="1"/>
  <c r="J676" i="2" s="1"/>
  <c r="J675" i="2" s="1"/>
  <c r="K681" i="2"/>
  <c r="K680" i="2" s="1"/>
  <c r="K676" i="2" s="1"/>
  <c r="K675" i="2" s="1"/>
  <c r="L683" i="2"/>
  <c r="M683" i="2"/>
  <c r="N683" i="2"/>
  <c r="K686" i="2"/>
  <c r="I692" i="2"/>
  <c r="S554" i="2"/>
  <c r="R554" i="2"/>
  <c r="Q554" i="2"/>
  <c r="P554" i="2"/>
  <c r="J16" i="2" l="1"/>
  <c r="J13" i="2" s="1"/>
  <c r="J12" i="2" s="1"/>
  <c r="J11" i="2" s="1"/>
  <c r="J10" i="2" s="1"/>
  <c r="J9" i="2" s="1"/>
  <c r="J509" i="2"/>
  <c r="J508" i="2" s="1"/>
  <c r="J499" i="2" s="1"/>
  <c r="J532" i="2"/>
  <c r="J531" i="2" s="1"/>
  <c r="J530" i="2" s="1"/>
  <c r="J523" i="2" s="1"/>
  <c r="J522" i="2" s="1"/>
  <c r="J521" i="2" s="1"/>
  <c r="J142" i="2"/>
  <c r="J141" i="2" s="1"/>
  <c r="J140" i="2" s="1"/>
  <c r="J139" i="2" s="1"/>
  <c r="J138" i="2" s="1"/>
  <c r="K13" i="2"/>
  <c r="K12" i="2" s="1"/>
  <c r="K11" i="2" s="1"/>
  <c r="K10" i="2" s="1"/>
  <c r="K9" i="2" s="1"/>
  <c r="I13" i="2"/>
  <c r="I12" i="2" s="1"/>
  <c r="I11" i="2" s="1"/>
  <c r="I10" i="2" s="1"/>
  <c r="I9" i="2" s="1"/>
  <c r="H499" i="2"/>
  <c r="H312" i="2"/>
  <c r="H666" i="2"/>
  <c r="H656" i="2" s="1"/>
  <c r="H655" i="2" s="1"/>
  <c r="H31" i="2"/>
  <c r="H28" i="2" s="1"/>
  <c r="H27" i="2" s="1"/>
  <c r="H26" i="2" s="1"/>
  <c r="H25" i="2" s="1"/>
  <c r="K558" i="2"/>
  <c r="H113" i="2"/>
  <c r="H108" i="2" s="1"/>
  <c r="J666" i="2"/>
  <c r="I160" i="2"/>
  <c r="I159" i="2" s="1"/>
  <c r="J409" i="2"/>
  <c r="J408" i="2" s="1"/>
  <c r="I91" i="2"/>
  <c r="I84" i="2" s="1"/>
  <c r="J428" i="2"/>
  <c r="J427" i="2" s="1"/>
  <c r="J426" i="2" s="1"/>
  <c r="J425" i="2" s="1"/>
  <c r="J424" i="2" s="1"/>
  <c r="H268" i="2"/>
  <c r="H458" i="2"/>
  <c r="H457" i="2" s="1"/>
  <c r="H456" i="2" s="1"/>
  <c r="J321" i="2"/>
  <c r="I222" i="2"/>
  <c r="I210" i="2" s="1"/>
  <c r="I209" i="2" s="1"/>
  <c r="I208" i="2" s="1"/>
  <c r="K222" i="2"/>
  <c r="K352" i="2"/>
  <c r="K351" i="2" s="1"/>
  <c r="K350" i="2" s="1"/>
  <c r="K349" i="2" s="1"/>
  <c r="J222" i="2"/>
  <c r="J213" i="2"/>
  <c r="H13" i="2"/>
  <c r="H12" i="2" s="1"/>
  <c r="H11" i="2" s="1"/>
  <c r="H10" i="2" s="1"/>
  <c r="H9" i="2" s="1"/>
  <c r="K539" i="2"/>
  <c r="K538" i="2" s="1"/>
  <c r="K537" i="2" s="1"/>
  <c r="J268" i="2"/>
  <c r="K666" i="2"/>
  <c r="K514" i="2"/>
  <c r="J587" i="2"/>
  <c r="I409" i="2"/>
  <c r="I408" i="2" s="1"/>
  <c r="K329" i="2"/>
  <c r="I666" i="2"/>
  <c r="I656" i="2" s="1"/>
  <c r="I655" i="2" s="1"/>
  <c r="I587" i="2"/>
  <c r="H415" i="2"/>
  <c r="J113" i="2"/>
  <c r="J108" i="2" s="1"/>
  <c r="I611" i="2"/>
  <c r="J415" i="2"/>
  <c r="I31" i="2"/>
  <c r="I28" i="2" s="1"/>
  <c r="I27" i="2" s="1"/>
  <c r="I26" i="2" s="1"/>
  <c r="I25" i="2" s="1"/>
  <c r="I537" i="2"/>
  <c r="I113" i="2"/>
  <c r="I108" i="2" s="1"/>
  <c r="J62" i="2"/>
  <c r="J55" i="2" s="1"/>
  <c r="H62" i="2"/>
  <c r="H55" i="2" s="1"/>
  <c r="H428" i="2"/>
  <c r="H427" i="2" s="1"/>
  <c r="H426" i="2" s="1"/>
  <c r="H425" i="2" s="1"/>
  <c r="H424" i="2" s="1"/>
  <c r="I313" i="2"/>
  <c r="I321" i="2"/>
  <c r="K587" i="2"/>
  <c r="H523" i="2"/>
  <c r="H522" i="2" s="1"/>
  <c r="H521" i="2" s="1"/>
  <c r="I558" i="2"/>
  <c r="H558" i="2"/>
  <c r="K661" i="2"/>
  <c r="H570" i="2"/>
  <c r="H569" i="2" s="1"/>
  <c r="J661" i="2"/>
  <c r="K650" i="2"/>
  <c r="K649" i="2" s="1"/>
  <c r="K570" i="2"/>
  <c r="K569" i="2" s="1"/>
  <c r="J514" i="2"/>
  <c r="I499" i="2"/>
  <c r="I492" i="2"/>
  <c r="I491" i="2" s="1"/>
  <c r="H91" i="2"/>
  <c r="H84" i="2" s="1"/>
  <c r="I62" i="2"/>
  <c r="I55" i="2" s="1"/>
  <c r="K31" i="2"/>
  <c r="K28" i="2" s="1"/>
  <c r="K27" i="2" s="1"/>
  <c r="K26" i="2" s="1"/>
  <c r="K25" i="2" s="1"/>
  <c r="J253" i="2"/>
  <c r="K161" i="2"/>
  <c r="K160" i="2" s="1"/>
  <c r="K640" i="2"/>
  <c r="K639" i="2" s="1"/>
  <c r="J628" i="2"/>
  <c r="K441" i="2"/>
  <c r="K440" i="2" s="1"/>
  <c r="K415" i="2"/>
  <c r="J370" i="2"/>
  <c r="J364" i="2" s="1"/>
  <c r="J360" i="2" s="1"/>
  <c r="I329" i="2"/>
  <c r="I253" i="2"/>
  <c r="K213" i="2"/>
  <c r="K618" i="2"/>
  <c r="K617" i="2" s="1"/>
  <c r="K611" i="2" s="1"/>
  <c r="J558" i="2"/>
  <c r="H628" i="2"/>
  <c r="H409" i="2"/>
  <c r="H408" i="2" s="1"/>
  <c r="H352" i="2"/>
  <c r="H351" i="2" s="1"/>
  <c r="H350" i="2" s="1"/>
  <c r="H349" i="2" s="1"/>
  <c r="K182" i="2"/>
  <c r="J91" i="2"/>
  <c r="J84" i="2" s="1"/>
  <c r="I628" i="2"/>
  <c r="J570" i="2"/>
  <c r="J569" i="2" s="1"/>
  <c r="H514" i="2"/>
  <c r="H492" i="2"/>
  <c r="H491" i="2" s="1"/>
  <c r="J183" i="2"/>
  <c r="J182" i="2" s="1"/>
  <c r="K113" i="2"/>
  <c r="K108" i="2" s="1"/>
  <c r="H611" i="2"/>
  <c r="I569" i="2"/>
  <c r="K492" i="2"/>
  <c r="K491" i="2" s="1"/>
  <c r="J458" i="2"/>
  <c r="J457" i="2" s="1"/>
  <c r="J456" i="2" s="1"/>
  <c r="I428" i="2"/>
  <c r="I427" i="2" s="1"/>
  <c r="I426" i="2" s="1"/>
  <c r="I425" i="2" s="1"/>
  <c r="I424" i="2" s="1"/>
  <c r="K321" i="2"/>
  <c r="I268" i="2"/>
  <c r="J160" i="2"/>
  <c r="I140" i="2"/>
  <c r="I139" i="2" s="1"/>
  <c r="I138" i="2" s="1"/>
  <c r="K91" i="2"/>
  <c r="K84" i="2" s="1"/>
  <c r="K62" i="2"/>
  <c r="K55" i="2" s="1"/>
  <c r="J31" i="2"/>
  <c r="J28" i="2" s="1"/>
  <c r="J27" i="2" s="1"/>
  <c r="J26" i="2" s="1"/>
  <c r="J25" i="2" s="1"/>
  <c r="J538" i="2"/>
  <c r="J537" i="2" s="1"/>
  <c r="I370" i="2"/>
  <c r="I364" i="2" s="1"/>
  <c r="I360" i="2" s="1"/>
  <c r="J492" i="2"/>
  <c r="J491" i="2" s="1"/>
  <c r="K409" i="2"/>
  <c r="K408" i="2" s="1"/>
  <c r="J352" i="2"/>
  <c r="J351" i="2" s="1"/>
  <c r="J350" i="2" s="1"/>
  <c r="J349" i="2" s="1"/>
  <c r="H329" i="2"/>
  <c r="K268" i="2"/>
  <c r="H640" i="2"/>
  <c r="H639" i="2" s="1"/>
  <c r="H662" i="2"/>
  <c r="I640" i="2"/>
  <c r="I639" i="2" s="1"/>
  <c r="J611" i="2"/>
  <c r="K499" i="2"/>
  <c r="I523" i="2"/>
  <c r="I522" i="2" s="1"/>
  <c r="I521" i="2" s="1"/>
  <c r="H587" i="2"/>
  <c r="J640" i="2"/>
  <c r="J639" i="2" s="1"/>
  <c r="H321" i="2"/>
  <c r="K253" i="2"/>
  <c r="H160" i="2"/>
  <c r="H159" i="2" s="1"/>
  <c r="H140" i="2"/>
  <c r="H139" i="2" s="1"/>
  <c r="H138" i="2" s="1"/>
  <c r="K428" i="2"/>
  <c r="K427" i="2" s="1"/>
  <c r="K426" i="2" s="1"/>
  <c r="K425" i="2" s="1"/>
  <c r="K424" i="2" s="1"/>
  <c r="K370" i="2"/>
  <c r="K364" i="2" s="1"/>
  <c r="K360" i="2" s="1"/>
  <c r="J313" i="2"/>
  <c r="K448" i="2"/>
  <c r="K447" i="2" s="1"/>
  <c r="I415" i="2"/>
  <c r="H253" i="2"/>
  <c r="K523" i="2"/>
  <c r="K522" i="2" s="1"/>
  <c r="K521" i="2" s="1"/>
  <c r="J329" i="2"/>
  <c r="H222" i="2"/>
  <c r="H210" i="2" s="1"/>
  <c r="H209" i="2" s="1"/>
  <c r="H208" i="2" s="1"/>
  <c r="K140" i="2"/>
  <c r="K139" i="2" s="1"/>
  <c r="K138" i="2" s="1"/>
  <c r="H370" i="2"/>
  <c r="H364" i="2" s="1"/>
  <c r="H360" i="2" s="1"/>
  <c r="K312" i="2"/>
  <c r="T180" i="2"/>
  <c r="P180" i="2"/>
  <c r="Q180" i="2"/>
  <c r="R180" i="2"/>
  <c r="S180" i="2"/>
  <c r="O180" i="2"/>
  <c r="H250" i="2" l="1"/>
  <c r="H249" i="2" s="1"/>
  <c r="H248" i="2" s="1"/>
  <c r="I536" i="2"/>
  <c r="I318" i="2"/>
  <c r="I317" i="2" s="1"/>
  <c r="I316" i="2" s="1"/>
  <c r="H536" i="2"/>
  <c r="J210" i="2"/>
  <c r="J209" i="2" s="1"/>
  <c r="J208" i="2" s="1"/>
  <c r="H318" i="2"/>
  <c r="H317" i="2" s="1"/>
  <c r="H316" i="2" s="1"/>
  <c r="J250" i="2"/>
  <c r="J249" i="2" s="1"/>
  <c r="J248" i="2" s="1"/>
  <c r="H54" i="2"/>
  <c r="H53" i="2" s="1"/>
  <c r="H52" i="2" s="1"/>
  <c r="H24" i="2" s="1"/>
  <c r="H623" i="2"/>
  <c r="K210" i="2"/>
  <c r="K209" i="2" s="1"/>
  <c r="K208" i="2" s="1"/>
  <c r="K318" i="2"/>
  <c r="K317" i="2" s="1"/>
  <c r="K316" i="2" s="1"/>
  <c r="K250" i="2"/>
  <c r="K249" i="2" s="1"/>
  <c r="K248" i="2" s="1"/>
  <c r="J656" i="2"/>
  <c r="J655" i="2" s="1"/>
  <c r="J318" i="2"/>
  <c r="J317" i="2" s="1"/>
  <c r="J316" i="2" s="1"/>
  <c r="K159" i="2"/>
  <c r="H466" i="2"/>
  <c r="H439" i="2" s="1"/>
  <c r="I54" i="2"/>
  <c r="I53" i="2" s="1"/>
  <c r="I52" i="2" s="1"/>
  <c r="I24" i="2" s="1"/>
  <c r="K656" i="2"/>
  <c r="K655" i="2" s="1"/>
  <c r="J54" i="2"/>
  <c r="J53" i="2" s="1"/>
  <c r="J52" i="2" s="1"/>
  <c r="J24" i="2" s="1"/>
  <c r="J623" i="2"/>
  <c r="K623" i="2"/>
  <c r="I466" i="2"/>
  <c r="I439" i="2" s="1"/>
  <c r="K536" i="2"/>
  <c r="I623" i="2"/>
  <c r="K466" i="2"/>
  <c r="K439" i="2" s="1"/>
  <c r="J159" i="2"/>
  <c r="J536" i="2"/>
  <c r="J466" i="2"/>
  <c r="J439" i="2" s="1"/>
  <c r="I250" i="2"/>
  <c r="I249" i="2" s="1"/>
  <c r="I248" i="2" s="1"/>
  <c r="K54" i="2"/>
  <c r="K53" i="2" s="1"/>
  <c r="K52" i="2" s="1"/>
  <c r="K24" i="2" s="1"/>
  <c r="O152" i="2"/>
  <c r="H207" i="2" l="1"/>
  <c r="H202" i="2" s="1"/>
  <c r="I207" i="2"/>
  <c r="I202" i="2" s="1"/>
  <c r="J207" i="2"/>
  <c r="J202" i="2" s="1"/>
  <c r="K438" i="2"/>
  <c r="K207" i="2"/>
  <c r="K202" i="2" s="1"/>
  <c r="I438" i="2"/>
  <c r="H438" i="2"/>
  <c r="J438" i="2"/>
  <c r="O644" i="2"/>
  <c r="O682" i="2"/>
  <c r="I683" i="2" l="1"/>
  <c r="J683" i="2"/>
  <c r="H683" i="2"/>
  <c r="K683" i="2"/>
  <c r="L687" i="2" s="1"/>
  <c r="O18" i="2"/>
  <c r="O433" i="2"/>
  <c r="O581" i="2"/>
  <c r="O106" i="2"/>
  <c r="O526" i="2" l="1"/>
  <c r="O452" i="2"/>
  <c r="P117" i="2" l="1"/>
  <c r="O117" i="2"/>
  <c r="O115" i="2"/>
  <c r="P95" i="2"/>
  <c r="O95" i="2"/>
  <c r="O93" i="2"/>
  <c r="P66" i="2"/>
  <c r="O66" i="2"/>
  <c r="O64" i="2"/>
  <c r="O270" i="2"/>
  <c r="O296" i="2"/>
  <c r="P272" i="2"/>
  <c r="O272" i="2"/>
  <c r="O224" i="2"/>
  <c r="P226" i="2"/>
  <c r="O226" i="2"/>
  <c r="T293" i="2"/>
  <c r="T292" i="2" s="1"/>
  <c r="T291" i="2" s="1"/>
  <c r="S292" i="2"/>
  <c r="R292" i="2"/>
  <c r="Q292" i="2"/>
  <c r="P292" i="2"/>
  <c r="P291" i="2" s="1"/>
  <c r="O292" i="2"/>
  <c r="O291" i="2" s="1"/>
  <c r="P106" i="2"/>
  <c r="O82" i="2" l="1"/>
  <c r="O125" i="2" l="1"/>
  <c r="O127" i="2"/>
  <c r="T478" i="2" l="1"/>
  <c r="T477" i="2" s="1"/>
  <c r="T476" i="2"/>
  <c r="T475" i="2" s="1"/>
  <c r="P475" i="2"/>
  <c r="Q475" i="2"/>
  <c r="R475" i="2"/>
  <c r="S475" i="2"/>
  <c r="P477" i="2"/>
  <c r="Q477" i="2"/>
  <c r="R477" i="2"/>
  <c r="S477" i="2"/>
  <c r="O477" i="2"/>
  <c r="O475" i="2"/>
  <c r="P474" i="2" l="1"/>
  <c r="S474" i="2"/>
  <c r="R474" i="2"/>
  <c r="Q474" i="2"/>
  <c r="T474" i="2"/>
  <c r="O474" i="2"/>
  <c r="O175" i="2" l="1"/>
  <c r="S468" i="2"/>
  <c r="R468" i="2"/>
  <c r="Q468" i="2"/>
  <c r="P468" i="2"/>
  <c r="O468" i="2"/>
  <c r="T679" i="2" l="1"/>
  <c r="T678" i="2" s="1"/>
  <c r="T677" i="2" s="1"/>
  <c r="O678" i="2"/>
  <c r="O677" i="2" s="1"/>
  <c r="O660" i="2"/>
  <c r="P392" i="2" l="1"/>
  <c r="Q392" i="2"/>
  <c r="R392" i="2"/>
  <c r="S392" i="2"/>
  <c r="O392" i="2"/>
  <c r="P394" i="2"/>
  <c r="Q394" i="2"/>
  <c r="R394" i="2"/>
  <c r="S394" i="2"/>
  <c r="O394" i="2"/>
  <c r="P398" i="2"/>
  <c r="Q398" i="2"/>
  <c r="R398" i="2"/>
  <c r="S398" i="2"/>
  <c r="O398" i="2"/>
  <c r="O387" i="2"/>
  <c r="O386" i="2" s="1"/>
  <c r="O403" i="2"/>
  <c r="O402" i="2" s="1"/>
  <c r="P391" i="2" l="1"/>
  <c r="O391" i="2"/>
  <c r="O390" i="2" s="1"/>
  <c r="S391" i="2"/>
  <c r="R391" i="2"/>
  <c r="Q391" i="2"/>
  <c r="T404" i="2"/>
  <c r="T403" i="2"/>
  <c r="T402" i="2"/>
  <c r="T399" i="2"/>
  <c r="T398" i="2" s="1"/>
  <c r="T395" i="2"/>
  <c r="T394" i="2" s="1"/>
  <c r="T393" i="2"/>
  <c r="T392" i="2" s="1"/>
  <c r="T389" i="2"/>
  <c r="T388" i="2" s="1"/>
  <c r="T387" i="2" s="1"/>
  <c r="T386" i="2"/>
  <c r="T391" i="2" l="1"/>
  <c r="T390" i="2" s="1"/>
  <c r="S347" i="2"/>
  <c r="S346" i="2" s="1"/>
  <c r="R347" i="2"/>
  <c r="R346" i="2" s="1"/>
  <c r="Q347" i="2"/>
  <c r="Q346" i="2" s="1"/>
  <c r="P347" i="2"/>
  <c r="P346" i="2" s="1"/>
  <c r="O347" i="2"/>
  <c r="O346" i="2" s="1"/>
  <c r="T347" i="2"/>
  <c r="T346" i="2" s="1"/>
  <c r="S236" i="2"/>
  <c r="S235" i="2" s="1"/>
  <c r="R236" i="2"/>
  <c r="R235" i="2" s="1"/>
  <c r="Q236" i="2"/>
  <c r="Q235" i="2" s="1"/>
  <c r="P236" i="2"/>
  <c r="P235" i="2" s="1"/>
  <c r="O236" i="2"/>
  <c r="O235" i="2" s="1"/>
  <c r="T237" i="2"/>
  <c r="T236" i="2" s="1"/>
  <c r="T235" i="2" s="1"/>
  <c r="T83" i="2" l="1"/>
  <c r="T82" i="2" s="1"/>
  <c r="P82" i="2"/>
  <c r="T606" i="2"/>
  <c r="T605" i="2" s="1"/>
  <c r="P605" i="2"/>
  <c r="T128" i="2" l="1"/>
  <c r="T127" i="2" s="1"/>
  <c r="T121" i="2" s="1"/>
  <c r="P127" i="2"/>
  <c r="T126" i="2"/>
  <c r="T125" i="2" s="1"/>
  <c r="P125" i="2"/>
  <c r="T86" i="2"/>
  <c r="T85" i="2" s="1"/>
  <c r="P85" i="2"/>
  <c r="T463" i="2" l="1"/>
  <c r="S461" i="2"/>
  <c r="R461" i="2"/>
  <c r="Q461" i="2"/>
  <c r="P461" i="2"/>
  <c r="O461" i="2"/>
  <c r="T217" i="2"/>
  <c r="T216" i="2" s="1"/>
  <c r="S216" i="2"/>
  <c r="R216" i="2"/>
  <c r="Q216" i="2"/>
  <c r="P216" i="2"/>
  <c r="O216" i="2"/>
  <c r="S205" i="2" l="1"/>
  <c r="S204" i="2" s="1"/>
  <c r="S203" i="2" s="1"/>
  <c r="T206" i="2"/>
  <c r="T205" i="2" s="1"/>
  <c r="T204" i="2" s="1"/>
  <c r="T203" i="2" s="1"/>
  <c r="R205" i="2"/>
  <c r="R204" i="2" s="1"/>
  <c r="R203" i="2" s="1"/>
  <c r="Q205" i="2"/>
  <c r="Q204" i="2" s="1"/>
  <c r="Q203" i="2" s="1"/>
  <c r="P205" i="2"/>
  <c r="P204" i="2" s="1"/>
  <c r="P203" i="2" s="1"/>
  <c r="O205" i="2"/>
  <c r="O204" i="2" s="1"/>
  <c r="O203" i="2" s="1"/>
  <c r="T557" i="2" l="1"/>
  <c r="T556" i="2" s="1"/>
  <c r="S556" i="2"/>
  <c r="S553" i="2" s="1"/>
  <c r="R556" i="2"/>
  <c r="R553" i="2" s="1"/>
  <c r="Q556" i="2"/>
  <c r="Q553" i="2" s="1"/>
  <c r="P556" i="2"/>
  <c r="P553" i="2" s="1"/>
  <c r="O556" i="2"/>
  <c r="T40" i="2" l="1"/>
  <c r="S39" i="2"/>
  <c r="R39" i="2"/>
  <c r="Q39" i="2"/>
  <c r="P39" i="2"/>
  <c r="O39" i="2"/>
  <c r="P22" i="2" l="1"/>
  <c r="P21" i="2" s="1"/>
  <c r="P20" i="2" s="1"/>
  <c r="Q22" i="2"/>
  <c r="Q21" i="2" s="1"/>
  <c r="Q20" i="2" s="1"/>
  <c r="R22" i="2"/>
  <c r="R21" i="2" s="1"/>
  <c r="R20" i="2" s="1"/>
  <c r="S22" i="2"/>
  <c r="S21" i="2" s="1"/>
  <c r="T23" i="2"/>
  <c r="O22" i="2"/>
  <c r="O21" i="2" s="1"/>
  <c r="O20" i="2" s="1"/>
  <c r="T22" i="2" l="1"/>
  <c r="S20" i="2"/>
  <c r="T21" i="2"/>
  <c r="T20" i="2" l="1"/>
  <c r="T247" i="2" l="1"/>
  <c r="T246" i="2" s="1"/>
  <c r="T245" i="2" s="1"/>
  <c r="P246" i="2"/>
  <c r="P245" i="2" s="1"/>
  <c r="Q246" i="2"/>
  <c r="Q245" i="2" s="1"/>
  <c r="R246" i="2"/>
  <c r="R245" i="2" s="1"/>
  <c r="S246" i="2"/>
  <c r="S245" i="2" s="1"/>
  <c r="O246" i="2"/>
  <c r="O245" i="2" s="1"/>
  <c r="T633" i="2" l="1"/>
  <c r="T632" i="2" s="1"/>
  <c r="Q632" i="2"/>
  <c r="Q630" i="2" s="1"/>
  <c r="R632" i="2"/>
  <c r="R630" i="2" s="1"/>
  <c r="S632" i="2"/>
  <c r="S630" i="2" s="1"/>
  <c r="O632" i="2"/>
  <c r="P632" i="2" l="1"/>
  <c r="P630" i="2" s="1"/>
  <c r="P500" i="2" l="1"/>
  <c r="P509" i="2" l="1"/>
  <c r="Q509" i="2"/>
  <c r="R509" i="2"/>
  <c r="S509" i="2"/>
  <c r="T512" i="2"/>
  <c r="T89" i="2"/>
  <c r="S89" i="2"/>
  <c r="R89" i="2"/>
  <c r="P89" i="2"/>
  <c r="O89" i="2"/>
  <c r="T111" i="2"/>
  <c r="S111" i="2"/>
  <c r="R111" i="2"/>
  <c r="Q111" i="2"/>
  <c r="P111" i="2"/>
  <c r="O111" i="2"/>
  <c r="T76" i="2"/>
  <c r="S76" i="2"/>
  <c r="R76" i="2"/>
  <c r="Q76" i="2"/>
  <c r="P76" i="2"/>
  <c r="O76" i="2"/>
  <c r="T595" i="2" l="1"/>
  <c r="T594" i="2" s="1"/>
  <c r="T593" i="2" s="1"/>
  <c r="P594" i="2"/>
  <c r="P593" i="2" s="1"/>
  <c r="Q594" i="2"/>
  <c r="Q593" i="2" s="1"/>
  <c r="R594" i="2"/>
  <c r="R593" i="2" s="1"/>
  <c r="S594" i="2"/>
  <c r="S593" i="2" s="1"/>
  <c r="O594" i="2"/>
  <c r="O593" i="2" s="1"/>
  <c r="P681" i="2" l="1"/>
  <c r="P680" i="2" s="1"/>
  <c r="Q681" i="2"/>
  <c r="Q680" i="2" s="1"/>
  <c r="R681" i="2"/>
  <c r="R680" i="2" s="1"/>
  <c r="S681" i="2"/>
  <c r="S680" i="2" s="1"/>
  <c r="P673" i="2"/>
  <c r="P672" i="2" s="1"/>
  <c r="P671" i="2" s="1"/>
  <c r="Q673" i="2"/>
  <c r="Q672" i="2" s="1"/>
  <c r="Q671" i="2" s="1"/>
  <c r="R673" i="2"/>
  <c r="R672" i="2" s="1"/>
  <c r="R671" i="2" s="1"/>
  <c r="S673" i="2"/>
  <c r="S672" i="2" s="1"/>
  <c r="S671" i="2" s="1"/>
  <c r="P669" i="2"/>
  <c r="Q669" i="2"/>
  <c r="R669" i="2"/>
  <c r="S669" i="2"/>
  <c r="P667" i="2"/>
  <c r="Q667" i="2"/>
  <c r="R667" i="2"/>
  <c r="S667" i="2"/>
  <c r="T665" i="2"/>
  <c r="T664" i="2"/>
  <c r="P663" i="2"/>
  <c r="P662" i="2" s="1"/>
  <c r="P661" i="2" s="1"/>
  <c r="Q663" i="2"/>
  <c r="Q662" i="2" s="1"/>
  <c r="Q661" i="2" s="1"/>
  <c r="R663" i="2"/>
  <c r="R662" i="2" s="1"/>
  <c r="R661" i="2" s="1"/>
  <c r="S663" i="2"/>
  <c r="S662" i="2" s="1"/>
  <c r="S661" i="2" s="1"/>
  <c r="O663" i="2"/>
  <c r="O662" i="2" s="1"/>
  <c r="O661" i="2" s="1"/>
  <c r="P658" i="2"/>
  <c r="P657" i="2" s="1"/>
  <c r="Q658" i="2"/>
  <c r="Q657" i="2" s="1"/>
  <c r="R658" i="2"/>
  <c r="R657" i="2" s="1"/>
  <c r="S658" i="2"/>
  <c r="S657" i="2" s="1"/>
  <c r="P653" i="2"/>
  <c r="Q653" i="2"/>
  <c r="R653" i="2"/>
  <c r="S653" i="2"/>
  <c r="P651" i="2"/>
  <c r="Q651" i="2"/>
  <c r="R651" i="2"/>
  <c r="S651" i="2"/>
  <c r="T648" i="2"/>
  <c r="T647" i="2" s="1"/>
  <c r="T646" i="2" s="1"/>
  <c r="T645" i="2" s="1"/>
  <c r="P647" i="2"/>
  <c r="P646" i="2" s="1"/>
  <c r="P645" i="2" s="1"/>
  <c r="Q647" i="2"/>
  <c r="Q646" i="2" s="1"/>
  <c r="Q645" i="2" s="1"/>
  <c r="R647" i="2"/>
  <c r="R646" i="2" s="1"/>
  <c r="R645" i="2" s="1"/>
  <c r="S647" i="2"/>
  <c r="S646" i="2" s="1"/>
  <c r="S645" i="2" s="1"/>
  <c r="P643" i="2"/>
  <c r="P642" i="2" s="1"/>
  <c r="P641" i="2" s="1"/>
  <c r="Q643" i="2"/>
  <c r="Q642" i="2" s="1"/>
  <c r="Q641" i="2" s="1"/>
  <c r="R643" i="2"/>
  <c r="R642" i="2" s="1"/>
  <c r="R641" i="2" s="1"/>
  <c r="S643" i="2"/>
  <c r="S642" i="2" s="1"/>
  <c r="S641" i="2" s="1"/>
  <c r="P635" i="2"/>
  <c r="P634" i="2" s="1"/>
  <c r="Q635" i="2"/>
  <c r="Q634" i="2" s="1"/>
  <c r="R635" i="2"/>
  <c r="R634" i="2" s="1"/>
  <c r="S635" i="2"/>
  <c r="S634" i="2" s="1"/>
  <c r="P629" i="2"/>
  <c r="Q629" i="2"/>
  <c r="R629" i="2"/>
  <c r="S629" i="2"/>
  <c r="P626" i="2"/>
  <c r="P625" i="2" s="1"/>
  <c r="P624" i="2" s="1"/>
  <c r="Q626" i="2"/>
  <c r="Q625" i="2" s="1"/>
  <c r="Q624" i="2" s="1"/>
  <c r="R626" i="2"/>
  <c r="R625" i="2" s="1"/>
  <c r="R624" i="2" s="1"/>
  <c r="S626" i="2"/>
  <c r="S625" i="2" s="1"/>
  <c r="S624" i="2" s="1"/>
  <c r="P621" i="2"/>
  <c r="Q621" i="2"/>
  <c r="R621" i="2"/>
  <c r="S621" i="2"/>
  <c r="P619" i="2"/>
  <c r="Q619" i="2"/>
  <c r="R619" i="2"/>
  <c r="S619" i="2"/>
  <c r="P615" i="2"/>
  <c r="P614" i="2" s="1"/>
  <c r="P613" i="2" s="1"/>
  <c r="P612" i="2" s="1"/>
  <c r="Q615" i="2"/>
  <c r="Q614" i="2" s="1"/>
  <c r="Q613" i="2" s="1"/>
  <c r="Q612" i="2" s="1"/>
  <c r="R615" i="2"/>
  <c r="R614" i="2" s="1"/>
  <c r="R613" i="2" s="1"/>
  <c r="R612" i="2" s="1"/>
  <c r="S615" i="2"/>
  <c r="S614" i="2" s="1"/>
  <c r="S613" i="2" s="1"/>
  <c r="S612" i="2" s="1"/>
  <c r="P609" i="2"/>
  <c r="Q609" i="2"/>
  <c r="R609" i="2"/>
  <c r="S609" i="2"/>
  <c r="P607" i="2"/>
  <c r="Q607" i="2"/>
  <c r="R607" i="2"/>
  <c r="S607" i="2"/>
  <c r="P601" i="2"/>
  <c r="P600" i="2" s="1"/>
  <c r="Q601" i="2"/>
  <c r="Q600" i="2" s="1"/>
  <c r="R601" i="2"/>
  <c r="R600" i="2" s="1"/>
  <c r="S601" i="2"/>
  <c r="S600" i="2" s="1"/>
  <c r="P598" i="2"/>
  <c r="P597" i="2" s="1"/>
  <c r="P596" i="2" s="1"/>
  <c r="Q598" i="2"/>
  <c r="Q597" i="2" s="1"/>
  <c r="Q596" i="2" s="1"/>
  <c r="R598" i="2"/>
  <c r="R597" i="2" s="1"/>
  <c r="R596" i="2" s="1"/>
  <c r="S598" i="2"/>
  <c r="S597" i="2" s="1"/>
  <c r="S596" i="2" s="1"/>
  <c r="P590" i="2"/>
  <c r="P589" i="2" s="1"/>
  <c r="P588" i="2" s="1"/>
  <c r="Q590" i="2"/>
  <c r="Q589" i="2" s="1"/>
  <c r="Q588" i="2" s="1"/>
  <c r="R590" i="2"/>
  <c r="R589" i="2" s="1"/>
  <c r="R588" i="2" s="1"/>
  <c r="S590" i="2"/>
  <c r="S589" i="2" s="1"/>
  <c r="S588" i="2" s="1"/>
  <c r="T582" i="2"/>
  <c r="P583" i="2"/>
  <c r="P582" i="2" s="1"/>
  <c r="Q583" i="2"/>
  <c r="Q582" i="2" s="1"/>
  <c r="R583" i="2"/>
  <c r="R582" i="2" s="1"/>
  <c r="S583" i="2"/>
  <c r="S582" i="2" s="1"/>
  <c r="P580" i="2"/>
  <c r="P579" i="2" s="1"/>
  <c r="P578" i="2" s="1"/>
  <c r="Q580" i="2"/>
  <c r="Q579" i="2" s="1"/>
  <c r="Q578" i="2" s="1"/>
  <c r="R580" i="2"/>
  <c r="R579" i="2" s="1"/>
  <c r="R578" i="2" s="1"/>
  <c r="S580" i="2"/>
  <c r="S579" i="2" s="1"/>
  <c r="S578" i="2" s="1"/>
  <c r="P573" i="2"/>
  <c r="Q573" i="2"/>
  <c r="R573" i="2"/>
  <c r="S573" i="2"/>
  <c r="P571" i="2"/>
  <c r="Q571" i="2"/>
  <c r="R571" i="2"/>
  <c r="S571" i="2"/>
  <c r="P567" i="2"/>
  <c r="P565" i="2" s="1"/>
  <c r="Q567" i="2"/>
  <c r="Q565" i="2" s="1"/>
  <c r="R567" i="2"/>
  <c r="R565" i="2" s="1"/>
  <c r="S567" i="2"/>
  <c r="S565" i="2" s="1"/>
  <c r="P563" i="2"/>
  <c r="P562" i="2" s="1"/>
  <c r="P561" i="2" s="1"/>
  <c r="P560" i="2" s="1"/>
  <c r="P559" i="2" s="1"/>
  <c r="Q563" i="2"/>
  <c r="R563" i="2"/>
  <c r="R562" i="2" s="1"/>
  <c r="R561" i="2" s="1"/>
  <c r="R560" i="2" s="1"/>
  <c r="R559" i="2" s="1"/>
  <c r="S563" i="2"/>
  <c r="S562" i="2" s="1"/>
  <c r="S561" i="2" s="1"/>
  <c r="S560" i="2" s="1"/>
  <c r="S559" i="2" s="1"/>
  <c r="S552" i="2"/>
  <c r="S551" i="2" s="1"/>
  <c r="P548" i="2"/>
  <c r="P547" i="2" s="1"/>
  <c r="Q548" i="2"/>
  <c r="Q547" i="2" s="1"/>
  <c r="R548" i="2"/>
  <c r="R547" i="2" s="1"/>
  <c r="S548" i="2"/>
  <c r="S547" i="2" s="1"/>
  <c r="P545" i="2"/>
  <c r="P544" i="2" s="1"/>
  <c r="Q545" i="2"/>
  <c r="Q544" i="2" s="1"/>
  <c r="R545" i="2"/>
  <c r="R544" i="2" s="1"/>
  <c r="S545" i="2"/>
  <c r="S544" i="2" s="1"/>
  <c r="P540" i="2"/>
  <c r="Q540" i="2"/>
  <c r="R540" i="2"/>
  <c r="S540" i="2"/>
  <c r="P532" i="2"/>
  <c r="P531" i="2" s="1"/>
  <c r="P530" i="2" s="1"/>
  <c r="Q532" i="2"/>
  <c r="Q531" i="2" s="1"/>
  <c r="Q530" i="2" s="1"/>
  <c r="R532" i="2"/>
  <c r="R531" i="2" s="1"/>
  <c r="R530" i="2" s="1"/>
  <c r="S532" i="2"/>
  <c r="S531" i="2" s="1"/>
  <c r="S530" i="2" s="1"/>
  <c r="P528" i="2"/>
  <c r="P527" i="2" s="1"/>
  <c r="Q528" i="2"/>
  <c r="Q527" i="2" s="1"/>
  <c r="R528" i="2"/>
  <c r="R527" i="2" s="1"/>
  <c r="S528" i="2"/>
  <c r="S527" i="2" s="1"/>
  <c r="P525" i="2"/>
  <c r="P524" i="2" s="1"/>
  <c r="Q525" i="2"/>
  <c r="Q524" i="2" s="1"/>
  <c r="R525" i="2"/>
  <c r="R524" i="2" s="1"/>
  <c r="S525" i="2"/>
  <c r="S524" i="2" s="1"/>
  <c r="P519" i="2"/>
  <c r="Q519" i="2"/>
  <c r="R519" i="2"/>
  <c r="S519" i="2"/>
  <c r="P517" i="2"/>
  <c r="Q517" i="2"/>
  <c r="R517" i="2"/>
  <c r="S517" i="2"/>
  <c r="P515" i="2"/>
  <c r="Q515" i="2"/>
  <c r="R515" i="2"/>
  <c r="S515" i="2"/>
  <c r="T513" i="2"/>
  <c r="P508" i="2"/>
  <c r="Q508" i="2"/>
  <c r="R508" i="2"/>
  <c r="S508" i="2"/>
  <c r="P505" i="2"/>
  <c r="Q505" i="2"/>
  <c r="R505" i="2"/>
  <c r="S505" i="2"/>
  <c r="P503" i="2"/>
  <c r="Q503" i="2"/>
  <c r="R503" i="2"/>
  <c r="S503" i="2"/>
  <c r="Q500" i="2"/>
  <c r="R500" i="2"/>
  <c r="S500" i="2"/>
  <c r="P497" i="2"/>
  <c r="Q497" i="2"/>
  <c r="R497" i="2"/>
  <c r="S497" i="2"/>
  <c r="P495" i="2"/>
  <c r="Q495" i="2"/>
  <c r="R495" i="2"/>
  <c r="S495" i="2"/>
  <c r="P493" i="2"/>
  <c r="Q493" i="2"/>
  <c r="R493" i="2"/>
  <c r="S493" i="2"/>
  <c r="P489" i="2"/>
  <c r="P488" i="2" s="1"/>
  <c r="Q489" i="2"/>
  <c r="Q488" i="2" s="1"/>
  <c r="R489" i="2"/>
  <c r="R488" i="2" s="1"/>
  <c r="S489" i="2"/>
  <c r="S488" i="2" s="1"/>
  <c r="P486" i="2"/>
  <c r="P485" i="2" s="1"/>
  <c r="Q486" i="2"/>
  <c r="Q485" i="2" s="1"/>
  <c r="R486" i="2"/>
  <c r="R485" i="2" s="1"/>
  <c r="S486" i="2"/>
  <c r="S485" i="2" s="1"/>
  <c r="P483" i="2"/>
  <c r="P482" i="2" s="1"/>
  <c r="Q483" i="2"/>
  <c r="Q482" i="2" s="1"/>
  <c r="R483" i="2"/>
  <c r="R482" i="2" s="1"/>
  <c r="S483" i="2"/>
  <c r="S482" i="2" s="1"/>
  <c r="P472" i="2"/>
  <c r="P471" i="2" s="1"/>
  <c r="P470" i="2" s="1"/>
  <c r="Q472" i="2"/>
  <c r="Q471" i="2" s="1"/>
  <c r="Q470" i="2" s="1"/>
  <c r="R472" i="2"/>
  <c r="R471" i="2" s="1"/>
  <c r="R470" i="2" s="1"/>
  <c r="S472" i="2"/>
  <c r="S471" i="2" s="1"/>
  <c r="S470" i="2" s="1"/>
  <c r="P467" i="2"/>
  <c r="Q467" i="2"/>
  <c r="R467" i="2"/>
  <c r="S467" i="2"/>
  <c r="P464" i="2"/>
  <c r="Q464" i="2"/>
  <c r="R464" i="2"/>
  <c r="S464" i="2"/>
  <c r="P459" i="2"/>
  <c r="Q459" i="2"/>
  <c r="R459" i="2"/>
  <c r="S459" i="2"/>
  <c r="P454" i="2"/>
  <c r="Q454" i="2"/>
  <c r="R454" i="2"/>
  <c r="S454" i="2"/>
  <c r="P450" i="2"/>
  <c r="P449" i="2" s="1"/>
  <c r="Q450" i="2"/>
  <c r="Q449" i="2" s="1"/>
  <c r="R450" i="2"/>
  <c r="R449" i="2" s="1"/>
  <c r="S450" i="2"/>
  <c r="S449" i="2" s="1"/>
  <c r="P445" i="2"/>
  <c r="Q445" i="2"/>
  <c r="R445" i="2"/>
  <c r="S445" i="2"/>
  <c r="P443" i="2"/>
  <c r="P442" i="2" s="1"/>
  <c r="Q443" i="2"/>
  <c r="Q442" i="2" s="1"/>
  <c r="R443" i="2"/>
  <c r="R442" i="2" s="1"/>
  <c r="S443" i="2"/>
  <c r="S442" i="2" s="1"/>
  <c r="P435" i="2"/>
  <c r="Q435" i="2"/>
  <c r="R435" i="2"/>
  <c r="S435" i="2"/>
  <c r="P431" i="2"/>
  <c r="Q431" i="2"/>
  <c r="R431" i="2"/>
  <c r="S431" i="2"/>
  <c r="P429" i="2"/>
  <c r="Q429" i="2"/>
  <c r="R429" i="2"/>
  <c r="S429" i="2"/>
  <c r="P422" i="2"/>
  <c r="Q422" i="2"/>
  <c r="R422" i="2"/>
  <c r="S422" i="2"/>
  <c r="P420" i="2"/>
  <c r="Q420" i="2"/>
  <c r="R420" i="2"/>
  <c r="S420" i="2"/>
  <c r="P418" i="2"/>
  <c r="Q418" i="2"/>
  <c r="R418" i="2"/>
  <c r="S418" i="2"/>
  <c r="P416" i="2"/>
  <c r="Q416" i="2"/>
  <c r="R416" i="2"/>
  <c r="S416" i="2"/>
  <c r="P413" i="2"/>
  <c r="P412" i="2" s="1"/>
  <c r="P411" i="2" s="1"/>
  <c r="P410" i="2" s="1"/>
  <c r="Q413" i="2"/>
  <c r="Q412" i="2" s="1"/>
  <c r="Q411" i="2" s="1"/>
  <c r="Q410" i="2" s="1"/>
  <c r="R413" i="2"/>
  <c r="R412" i="2" s="1"/>
  <c r="R411" i="2" s="1"/>
  <c r="R410" i="2" s="1"/>
  <c r="S413" i="2"/>
  <c r="S412" i="2" s="1"/>
  <c r="S411" i="2" s="1"/>
  <c r="S410" i="2" s="1"/>
  <c r="P406" i="2"/>
  <c r="P405" i="2" s="1"/>
  <c r="Q406" i="2"/>
  <c r="Q405" i="2" s="1"/>
  <c r="R406" i="2"/>
  <c r="R405" i="2" s="1"/>
  <c r="S406" i="2"/>
  <c r="S405" i="2" s="1"/>
  <c r="P382" i="2"/>
  <c r="P381" i="2" s="1"/>
  <c r="Q382" i="2"/>
  <c r="Q381" i="2" s="1"/>
  <c r="R382" i="2"/>
  <c r="R381" i="2" s="1"/>
  <c r="S382" i="2"/>
  <c r="S381" i="2" s="1"/>
  <c r="P377" i="2"/>
  <c r="P376" i="2" s="1"/>
  <c r="Q377" i="2"/>
  <c r="Q376" i="2" s="1"/>
  <c r="R377" i="2"/>
  <c r="R376" i="2" s="1"/>
  <c r="S377" i="2"/>
  <c r="S376" i="2" s="1"/>
  <c r="P372" i="2"/>
  <c r="P371" i="2" s="1"/>
  <c r="P367" i="2"/>
  <c r="P366" i="2" s="1"/>
  <c r="P365" i="2" s="1"/>
  <c r="Q367" i="2"/>
  <c r="Q366" i="2" s="1"/>
  <c r="Q365" i="2" s="1"/>
  <c r="R367" i="2"/>
  <c r="R366" i="2" s="1"/>
  <c r="R365" i="2" s="1"/>
  <c r="S367" i="2"/>
  <c r="S366" i="2" s="1"/>
  <c r="S365" i="2" s="1"/>
  <c r="P362" i="2"/>
  <c r="P361" i="2" s="1"/>
  <c r="Q362" i="2"/>
  <c r="Q361" i="2" s="1"/>
  <c r="R362" i="2"/>
  <c r="R361" i="2" s="1"/>
  <c r="S362" i="2"/>
  <c r="S361" i="2" s="1"/>
  <c r="P355" i="2"/>
  <c r="Q355" i="2"/>
  <c r="R355" i="2"/>
  <c r="S355" i="2"/>
  <c r="T359" i="2"/>
  <c r="T358" i="2"/>
  <c r="P357" i="2"/>
  <c r="Q357" i="2"/>
  <c r="R357" i="2"/>
  <c r="S357" i="2"/>
  <c r="P353" i="2"/>
  <c r="Q353" i="2"/>
  <c r="R353" i="2"/>
  <c r="S353" i="2"/>
  <c r="P344" i="2"/>
  <c r="Q344" i="2"/>
  <c r="R344" i="2"/>
  <c r="S344" i="2"/>
  <c r="P341" i="2"/>
  <c r="P340" i="2" s="1"/>
  <c r="Q341" i="2"/>
  <c r="Q340" i="2" s="1"/>
  <c r="R341" i="2"/>
  <c r="R340" i="2" s="1"/>
  <c r="S341" i="2"/>
  <c r="S340" i="2" s="1"/>
  <c r="P338" i="2"/>
  <c r="Q338" i="2"/>
  <c r="R338" i="2"/>
  <c r="S338" i="2"/>
  <c r="P336" i="2"/>
  <c r="Q336" i="2"/>
  <c r="R336" i="2"/>
  <c r="S336" i="2"/>
  <c r="T334" i="2"/>
  <c r="P334" i="2"/>
  <c r="Q334" i="2"/>
  <c r="R334" i="2"/>
  <c r="S334" i="2"/>
  <c r="P332" i="2"/>
  <c r="Q332" i="2"/>
  <c r="R332" i="2"/>
  <c r="S332" i="2"/>
  <c r="P330" i="2"/>
  <c r="Q330" i="2"/>
  <c r="R330" i="2"/>
  <c r="S330" i="2"/>
  <c r="P326" i="2"/>
  <c r="Q326" i="2"/>
  <c r="R326" i="2"/>
  <c r="S326" i="2"/>
  <c r="P324" i="2"/>
  <c r="Q324" i="2"/>
  <c r="R324" i="2"/>
  <c r="S324" i="2"/>
  <c r="T323" i="2"/>
  <c r="T322" i="2" s="1"/>
  <c r="P322" i="2"/>
  <c r="Q322" i="2"/>
  <c r="R322" i="2"/>
  <c r="S322" i="2"/>
  <c r="P319" i="2"/>
  <c r="Q319" i="2"/>
  <c r="R319" i="2"/>
  <c r="S319" i="2"/>
  <c r="P314" i="2"/>
  <c r="P313" i="2" s="1"/>
  <c r="P312" i="2" s="1"/>
  <c r="Q314" i="2"/>
  <c r="Q313" i="2" s="1"/>
  <c r="Q312" i="2" s="1"/>
  <c r="R314" i="2"/>
  <c r="R313" i="2" s="1"/>
  <c r="R312" i="2" s="1"/>
  <c r="S314" i="2"/>
  <c r="S313" i="2" s="1"/>
  <c r="S312" i="2" s="1"/>
  <c r="P310" i="2"/>
  <c r="P309" i="2" s="1"/>
  <c r="Q310" i="2"/>
  <c r="Q309" i="2" s="1"/>
  <c r="R310" i="2"/>
  <c r="R309" i="2" s="1"/>
  <c r="S310" i="2"/>
  <c r="S309" i="2" s="1"/>
  <c r="P307" i="2"/>
  <c r="P306" i="2" s="1"/>
  <c r="Q307" i="2"/>
  <c r="Q306" i="2" s="1"/>
  <c r="R307" i="2"/>
  <c r="R306" i="2" s="1"/>
  <c r="S307" i="2"/>
  <c r="S306" i="2" s="1"/>
  <c r="P304" i="2"/>
  <c r="P303" i="2" s="1"/>
  <c r="Q304" i="2"/>
  <c r="Q303" i="2" s="1"/>
  <c r="R304" i="2"/>
  <c r="R303" i="2" s="1"/>
  <c r="S304" i="2"/>
  <c r="S303" i="2" s="1"/>
  <c r="P301" i="2"/>
  <c r="P300" i="2" s="1"/>
  <c r="Q301" i="2"/>
  <c r="Q300" i="2" s="1"/>
  <c r="R301" i="2"/>
  <c r="S301" i="2"/>
  <c r="S300" i="2" s="1"/>
  <c r="P298" i="2"/>
  <c r="P297" i="2" s="1"/>
  <c r="Q298" i="2"/>
  <c r="Q297" i="2" s="1"/>
  <c r="R298" i="2"/>
  <c r="R297" i="2" s="1"/>
  <c r="S298" i="2"/>
  <c r="S297" i="2" s="1"/>
  <c r="T296" i="2"/>
  <c r="T295" i="2" s="1"/>
  <c r="T294" i="2" s="1"/>
  <c r="P295" i="2"/>
  <c r="P294" i="2" s="1"/>
  <c r="Q295" i="2"/>
  <c r="Q294" i="2" s="1"/>
  <c r="R295" i="2"/>
  <c r="R294" i="2" s="1"/>
  <c r="S295" i="2"/>
  <c r="S294" i="2" s="1"/>
  <c r="P289" i="2"/>
  <c r="Q289" i="2"/>
  <c r="R289" i="2"/>
  <c r="S289" i="2"/>
  <c r="T287" i="2"/>
  <c r="T286" i="2" s="1"/>
  <c r="P287" i="2"/>
  <c r="P286" i="2" s="1"/>
  <c r="Q287" i="2"/>
  <c r="Q286" i="2" s="1"/>
  <c r="R287" i="2"/>
  <c r="R286" i="2" s="1"/>
  <c r="S287" i="2"/>
  <c r="S286" i="2" s="1"/>
  <c r="P284" i="2"/>
  <c r="P283" i="2" s="1"/>
  <c r="Q284" i="2"/>
  <c r="Q283" i="2" s="1"/>
  <c r="R284" i="2"/>
  <c r="R283" i="2" s="1"/>
  <c r="S284" i="2"/>
  <c r="S283" i="2" s="1"/>
  <c r="P281" i="2"/>
  <c r="P280" i="2" s="1"/>
  <c r="Q281" i="2"/>
  <c r="Q280" i="2" s="1"/>
  <c r="R281" i="2"/>
  <c r="R280" i="2" s="1"/>
  <c r="S281" i="2"/>
  <c r="S280" i="2" s="1"/>
  <c r="P278" i="2"/>
  <c r="Q278" i="2"/>
  <c r="R278" i="2"/>
  <c r="S278" i="2"/>
  <c r="P276" i="2"/>
  <c r="P275" i="2" s="1"/>
  <c r="Q276" i="2"/>
  <c r="Q275" i="2" s="1"/>
  <c r="R276" i="2"/>
  <c r="R275" i="2" s="1"/>
  <c r="S276" i="2"/>
  <c r="S275" i="2" s="1"/>
  <c r="T274" i="2"/>
  <c r="T273" i="2" s="1"/>
  <c r="P273" i="2"/>
  <c r="Q273" i="2"/>
  <c r="R273" i="2"/>
  <c r="S273" i="2"/>
  <c r="P271" i="2"/>
  <c r="Q271" i="2"/>
  <c r="R271" i="2"/>
  <c r="S271" i="2"/>
  <c r="T269" i="2"/>
  <c r="P269" i="2"/>
  <c r="Q269" i="2"/>
  <c r="R269" i="2"/>
  <c r="S269" i="2"/>
  <c r="P266" i="2"/>
  <c r="Q266" i="2"/>
  <c r="R266" i="2"/>
  <c r="S266" i="2"/>
  <c r="P264" i="2"/>
  <c r="Q264" i="2"/>
  <c r="R264" i="2"/>
  <c r="S264" i="2"/>
  <c r="P262" i="2"/>
  <c r="Q262" i="2"/>
  <c r="R262" i="2"/>
  <c r="S262" i="2"/>
  <c r="P260" i="2"/>
  <c r="Q260" i="2"/>
  <c r="R260" i="2"/>
  <c r="S260" i="2"/>
  <c r="P258" i="2"/>
  <c r="Q258" i="2"/>
  <c r="R258" i="2"/>
  <c r="S258" i="2"/>
  <c r="P256" i="2"/>
  <c r="Q256" i="2"/>
  <c r="R256" i="2"/>
  <c r="S256" i="2"/>
  <c r="P254" i="2"/>
  <c r="Q254" i="2"/>
  <c r="R254" i="2"/>
  <c r="S254" i="2"/>
  <c r="P251" i="2"/>
  <c r="Q251" i="2"/>
  <c r="R251" i="2"/>
  <c r="S251" i="2"/>
  <c r="P243" i="2"/>
  <c r="P242" i="2" s="1"/>
  <c r="Q243" i="2"/>
  <c r="Q242" i="2" s="1"/>
  <c r="R243" i="2"/>
  <c r="R242" i="2" s="1"/>
  <c r="S243" i="2"/>
  <c r="S242" i="2" s="1"/>
  <c r="P240" i="2"/>
  <c r="P239" i="2" s="1"/>
  <c r="P238" i="2" s="1"/>
  <c r="Q240" i="2"/>
  <c r="Q239" i="2" s="1"/>
  <c r="Q238" i="2" s="1"/>
  <c r="R240" i="2"/>
  <c r="R239" i="2" s="1"/>
  <c r="R238" i="2" s="1"/>
  <c r="S240" i="2"/>
  <c r="S239" i="2" s="1"/>
  <c r="S238" i="2" s="1"/>
  <c r="P233" i="2"/>
  <c r="P232" i="2" s="1"/>
  <c r="Q233" i="2"/>
  <c r="Q232" i="2" s="1"/>
  <c r="R233" i="2"/>
  <c r="R232" i="2" s="1"/>
  <c r="S233" i="2"/>
  <c r="S232" i="2" s="1"/>
  <c r="P230" i="2"/>
  <c r="P229" i="2" s="1"/>
  <c r="Q230" i="2"/>
  <c r="Q229" i="2" s="1"/>
  <c r="R230" i="2"/>
  <c r="R229" i="2" s="1"/>
  <c r="S230" i="2"/>
  <c r="S229" i="2" s="1"/>
  <c r="T228" i="2"/>
  <c r="T227" i="2" s="1"/>
  <c r="P227" i="2"/>
  <c r="Q227" i="2"/>
  <c r="R227" i="2"/>
  <c r="S227" i="2"/>
  <c r="P225" i="2"/>
  <c r="Q225" i="2"/>
  <c r="R225" i="2"/>
  <c r="S225" i="2"/>
  <c r="P223" i="2"/>
  <c r="Q223" i="2"/>
  <c r="R223" i="2"/>
  <c r="S223" i="2"/>
  <c r="P220" i="2"/>
  <c r="Q220" i="2"/>
  <c r="R220" i="2"/>
  <c r="S220" i="2"/>
  <c r="P218" i="2"/>
  <c r="Q218" i="2"/>
  <c r="R218" i="2"/>
  <c r="S218" i="2"/>
  <c r="P214" i="2"/>
  <c r="Q214" i="2"/>
  <c r="R214" i="2"/>
  <c r="S214" i="2"/>
  <c r="P211" i="2"/>
  <c r="Q211" i="2"/>
  <c r="R211" i="2"/>
  <c r="S211" i="2"/>
  <c r="P200" i="2"/>
  <c r="P199" i="2" s="1"/>
  <c r="Q200" i="2"/>
  <c r="Q199" i="2" s="1"/>
  <c r="R200" i="2"/>
  <c r="R199" i="2" s="1"/>
  <c r="S200" i="2"/>
  <c r="S199" i="2" s="1"/>
  <c r="P197" i="2"/>
  <c r="P196" i="2" s="1"/>
  <c r="Q197" i="2"/>
  <c r="Q196" i="2" s="1"/>
  <c r="R197" i="2"/>
  <c r="R196" i="2" s="1"/>
  <c r="S197" i="2"/>
  <c r="S196" i="2" s="1"/>
  <c r="P189" i="2"/>
  <c r="Q189" i="2"/>
  <c r="R189" i="2"/>
  <c r="S189" i="2"/>
  <c r="P187" i="2"/>
  <c r="Q187" i="2"/>
  <c r="R187" i="2"/>
  <c r="S187" i="2"/>
  <c r="T179" i="2"/>
  <c r="T178" i="2" s="1"/>
  <c r="P178" i="2"/>
  <c r="Q178" i="2"/>
  <c r="R178" i="2"/>
  <c r="S178" i="2"/>
  <c r="T174" i="2"/>
  <c r="T173" i="2" s="1"/>
  <c r="T172" i="2" s="1"/>
  <c r="P174" i="2"/>
  <c r="P173" i="2" s="1"/>
  <c r="P172" i="2" s="1"/>
  <c r="Q174" i="2"/>
  <c r="Q173" i="2" s="1"/>
  <c r="Q172" i="2" s="1"/>
  <c r="R174" i="2"/>
  <c r="R173" i="2" s="1"/>
  <c r="R172" i="2" s="1"/>
  <c r="S174" i="2"/>
  <c r="S173" i="2" s="1"/>
  <c r="S172" i="2" s="1"/>
  <c r="P170" i="2"/>
  <c r="P169" i="2" s="1"/>
  <c r="Q170" i="2"/>
  <c r="Q169" i="2" s="1"/>
  <c r="R170" i="2"/>
  <c r="R169" i="2" s="1"/>
  <c r="S170" i="2"/>
  <c r="S169" i="2" s="1"/>
  <c r="P165" i="2"/>
  <c r="P164" i="2" s="1"/>
  <c r="P163" i="2" s="1"/>
  <c r="P162" i="2" s="1"/>
  <c r="Q165" i="2"/>
  <c r="Q164" i="2" s="1"/>
  <c r="Q163" i="2" s="1"/>
  <c r="Q162" i="2" s="1"/>
  <c r="R165" i="2"/>
  <c r="R164" i="2" s="1"/>
  <c r="R163" i="2" s="1"/>
  <c r="R162" i="2" s="1"/>
  <c r="S165" i="2"/>
  <c r="S164" i="2" s="1"/>
  <c r="S163" i="2" s="1"/>
  <c r="S162" i="2" s="1"/>
  <c r="P155" i="2"/>
  <c r="P154" i="2" s="1"/>
  <c r="Q155" i="2"/>
  <c r="Q154" i="2" s="1"/>
  <c r="R155" i="2"/>
  <c r="R154" i="2" s="1"/>
  <c r="S155" i="2"/>
  <c r="S154" i="2" s="1"/>
  <c r="P150" i="2"/>
  <c r="P149" i="2" s="1"/>
  <c r="Q150" i="2"/>
  <c r="Q149" i="2" s="1"/>
  <c r="R150" i="2"/>
  <c r="R149" i="2" s="1"/>
  <c r="S150" i="2"/>
  <c r="S149" i="2" s="1"/>
  <c r="P147" i="2"/>
  <c r="P146" i="2" s="1"/>
  <c r="Q147" i="2"/>
  <c r="Q146" i="2" s="1"/>
  <c r="R147" i="2"/>
  <c r="R146" i="2" s="1"/>
  <c r="S147" i="2"/>
  <c r="S146" i="2" s="1"/>
  <c r="P142" i="2"/>
  <c r="P141" i="2" s="1"/>
  <c r="Q142" i="2"/>
  <c r="Q141" i="2" s="1"/>
  <c r="R142" i="2"/>
  <c r="R141" i="2" s="1"/>
  <c r="S142" i="2"/>
  <c r="S141" i="2" s="1"/>
  <c r="P136" i="2"/>
  <c r="P135" i="2" s="1"/>
  <c r="Q136" i="2"/>
  <c r="Q135" i="2" s="1"/>
  <c r="R136" i="2"/>
  <c r="R135" i="2" s="1"/>
  <c r="S136" i="2"/>
  <c r="S135" i="2" s="1"/>
  <c r="P133" i="2"/>
  <c r="P132" i="2" s="1"/>
  <c r="Q133" i="2"/>
  <c r="Q132" i="2" s="1"/>
  <c r="R133" i="2"/>
  <c r="R132" i="2" s="1"/>
  <c r="S133" i="2"/>
  <c r="S132" i="2" s="1"/>
  <c r="P130" i="2"/>
  <c r="P129" i="2" s="1"/>
  <c r="Q130" i="2"/>
  <c r="Q129" i="2" s="1"/>
  <c r="R130" i="2"/>
  <c r="R129" i="2" s="1"/>
  <c r="S130" i="2"/>
  <c r="S129" i="2" s="1"/>
  <c r="P123" i="2"/>
  <c r="Q123" i="2"/>
  <c r="R123" i="2"/>
  <c r="S123" i="2"/>
  <c r="P121" i="2"/>
  <c r="Q121" i="2"/>
  <c r="R121" i="2"/>
  <c r="S121" i="2"/>
  <c r="P119" i="2"/>
  <c r="P118" i="2" s="1"/>
  <c r="Q119" i="2"/>
  <c r="Q118" i="2" s="1"/>
  <c r="R119" i="2"/>
  <c r="R118" i="2" s="1"/>
  <c r="S119" i="2"/>
  <c r="S118" i="2" s="1"/>
  <c r="P116" i="2"/>
  <c r="Q116" i="2"/>
  <c r="R116" i="2"/>
  <c r="S116" i="2"/>
  <c r="P114" i="2"/>
  <c r="Q114" i="2"/>
  <c r="R114" i="2"/>
  <c r="S114" i="2"/>
  <c r="P109" i="2"/>
  <c r="Q109" i="2"/>
  <c r="R109" i="2"/>
  <c r="S109" i="2"/>
  <c r="P104" i="2"/>
  <c r="Q104" i="2"/>
  <c r="R104" i="2"/>
  <c r="S104" i="2"/>
  <c r="P102" i="2"/>
  <c r="Q102" i="2"/>
  <c r="R102" i="2"/>
  <c r="S102" i="2"/>
  <c r="P100" i="2"/>
  <c r="Q100" i="2"/>
  <c r="R100" i="2"/>
  <c r="S100" i="2"/>
  <c r="P97" i="2"/>
  <c r="P96" i="2" s="1"/>
  <c r="Q97" i="2"/>
  <c r="Q96" i="2" s="1"/>
  <c r="R97" i="2"/>
  <c r="R96" i="2" s="1"/>
  <c r="S97" i="2"/>
  <c r="S96" i="2" s="1"/>
  <c r="P94" i="2"/>
  <c r="Q94" i="2"/>
  <c r="R94" i="2"/>
  <c r="S94" i="2"/>
  <c r="P92" i="2"/>
  <c r="Q92" i="2"/>
  <c r="R92" i="2"/>
  <c r="S92" i="2"/>
  <c r="T88" i="2"/>
  <c r="T87" i="2" s="1"/>
  <c r="P87" i="2"/>
  <c r="T81" i="2"/>
  <c r="T41" i="2"/>
  <c r="T39" i="2" s="1"/>
  <c r="P193" i="2"/>
  <c r="P192" i="2" s="1"/>
  <c r="P191" i="2" s="1"/>
  <c r="Q193" i="2"/>
  <c r="Q192" i="2" s="1"/>
  <c r="Q191" i="2" s="1"/>
  <c r="R193" i="2"/>
  <c r="R192" i="2" s="1"/>
  <c r="R191" i="2" s="1"/>
  <c r="S193" i="2"/>
  <c r="S192" i="2" s="1"/>
  <c r="S191" i="2" s="1"/>
  <c r="Q372" i="2"/>
  <c r="Q371" i="2" s="1"/>
  <c r="R374" i="2"/>
  <c r="R372" i="2" s="1"/>
  <c r="R371" i="2" s="1"/>
  <c r="S374" i="2"/>
  <c r="S372" i="2" s="1"/>
  <c r="S371" i="2" s="1"/>
  <c r="Q561" i="2"/>
  <c r="Q560" i="2" s="1"/>
  <c r="Q559" i="2" s="1"/>
  <c r="R253" i="2" l="1"/>
  <c r="S253" i="2"/>
  <c r="Q253" i="2"/>
  <c r="P253" i="2"/>
  <c r="S177" i="2"/>
  <c r="S176" i="2" s="1"/>
  <c r="R177" i="2"/>
  <c r="R176" i="2" s="1"/>
  <c r="Q177" i="2"/>
  <c r="Q176" i="2" s="1"/>
  <c r="P177" i="2"/>
  <c r="P176" i="2" s="1"/>
  <c r="T177" i="2"/>
  <c r="T176" i="2" s="1"/>
  <c r="P604" i="2"/>
  <c r="P603" i="2" s="1"/>
  <c r="R592" i="2"/>
  <c r="Q91" i="2"/>
  <c r="P91" i="2"/>
  <c r="P84" i="2" s="1"/>
  <c r="S91" i="2"/>
  <c r="R91" i="2"/>
  <c r="S676" i="2"/>
  <c r="S675" i="2" s="1"/>
  <c r="R676" i="2"/>
  <c r="R675" i="2" s="1"/>
  <c r="Q676" i="2"/>
  <c r="Q675" i="2" s="1"/>
  <c r="P676" i="2"/>
  <c r="P675" i="2" s="1"/>
  <c r="S592" i="2"/>
  <c r="Q592" i="2"/>
  <c r="P592" i="2"/>
  <c r="S161" i="2"/>
  <c r="Q161" i="2"/>
  <c r="R161" i="2"/>
  <c r="P161" i="2"/>
  <c r="P195" i="2"/>
  <c r="S195" i="2"/>
  <c r="R195" i="2"/>
  <c r="Q195" i="2"/>
  <c r="Q213" i="2"/>
  <c r="S213" i="2"/>
  <c r="R213" i="2"/>
  <c r="P213" i="2"/>
  <c r="S448" i="2"/>
  <c r="S447" i="2" s="1"/>
  <c r="Q448" i="2"/>
  <c r="Q447" i="2" s="1"/>
  <c r="R448" i="2"/>
  <c r="R447" i="2" s="1"/>
  <c r="S87" i="2"/>
  <c r="P448" i="2"/>
  <c r="P447" i="2" s="1"/>
  <c r="R87" i="2"/>
  <c r="Q87" i="2"/>
  <c r="R552" i="2"/>
  <c r="R551" i="2" s="1"/>
  <c r="Q552" i="2"/>
  <c r="Q551" i="2" s="1"/>
  <c r="S441" i="2"/>
  <c r="S440" i="2" s="1"/>
  <c r="T357" i="2"/>
  <c r="R99" i="2"/>
  <c r="S570" i="2"/>
  <c r="S569" i="2" s="1"/>
  <c r="R666" i="2"/>
  <c r="R656" i="2" s="1"/>
  <c r="R655" i="2" s="1"/>
  <c r="S321" i="2"/>
  <c r="S352" i="2"/>
  <c r="S351" i="2" s="1"/>
  <c r="S350" i="2" s="1"/>
  <c r="S349" i="2" s="1"/>
  <c r="Q352" i="2"/>
  <c r="Q351" i="2" s="1"/>
  <c r="Q350" i="2" s="1"/>
  <c r="Q349" i="2" s="1"/>
  <c r="S458" i="2"/>
  <c r="S457" i="2" s="1"/>
  <c r="S456" i="2" s="1"/>
  <c r="P352" i="2"/>
  <c r="S329" i="2"/>
  <c r="R186" i="2"/>
  <c r="R185" i="2" s="1"/>
  <c r="R184" i="2" s="1"/>
  <c r="R183" i="2" s="1"/>
  <c r="Q570" i="2"/>
  <c r="Q569" i="2" s="1"/>
  <c r="P458" i="2"/>
  <c r="P457" i="2" s="1"/>
  <c r="P456" i="2" s="1"/>
  <c r="T367" i="2"/>
  <c r="T366" i="2" s="1"/>
  <c r="T365" i="2" s="1"/>
  <c r="R428" i="2"/>
  <c r="R427" i="2" s="1"/>
  <c r="R426" i="2" s="1"/>
  <c r="R425" i="2" s="1"/>
  <c r="R424" i="2" s="1"/>
  <c r="R113" i="2"/>
  <c r="R108" i="2" s="1"/>
  <c r="Q650" i="2"/>
  <c r="Q649" i="2" s="1"/>
  <c r="T658" i="2"/>
  <c r="T657" i="2" s="1"/>
  <c r="R352" i="2"/>
  <c r="R351" i="2" s="1"/>
  <c r="R350" i="2" s="1"/>
  <c r="R349" i="2" s="1"/>
  <c r="Q618" i="2"/>
  <c r="Q617" i="2" s="1"/>
  <c r="Q611" i="2" s="1"/>
  <c r="S650" i="2"/>
  <c r="S649" i="2" s="1"/>
  <c r="Q628" i="2"/>
  <c r="R222" i="2"/>
  <c r="P628" i="2"/>
  <c r="S186" i="2"/>
  <c r="S185" i="2" s="1"/>
  <c r="S184" i="2" s="1"/>
  <c r="S183" i="2" s="1"/>
  <c r="R321" i="2"/>
  <c r="S428" i="2"/>
  <c r="S427" i="2" s="1"/>
  <c r="S426" i="2" s="1"/>
  <c r="S425" i="2" s="1"/>
  <c r="S424" i="2" s="1"/>
  <c r="S539" i="2"/>
  <c r="S538" i="2" s="1"/>
  <c r="S537" i="2" s="1"/>
  <c r="R604" i="2"/>
  <c r="R603" i="2" s="1"/>
  <c r="R650" i="2"/>
  <c r="R649" i="2" s="1"/>
  <c r="S666" i="2"/>
  <c r="S656" i="2" s="1"/>
  <c r="S655" i="2" s="1"/>
  <c r="R539" i="2"/>
  <c r="R538" i="2" s="1"/>
  <c r="R537" i="2" s="1"/>
  <c r="S604" i="2"/>
  <c r="S603" i="2" s="1"/>
  <c r="S113" i="2"/>
  <c r="S108" i="2" s="1"/>
  <c r="P570" i="2"/>
  <c r="P569" i="2" s="1"/>
  <c r="S618" i="2"/>
  <c r="S617" i="2" s="1"/>
  <c r="S611" i="2" s="1"/>
  <c r="S99" i="2"/>
  <c r="R268" i="2"/>
  <c r="S415" i="2"/>
  <c r="S409" i="2" s="1"/>
  <c r="S408" i="2" s="1"/>
  <c r="S514" i="2"/>
  <c r="R618" i="2"/>
  <c r="R617" i="2" s="1"/>
  <c r="R611" i="2" s="1"/>
  <c r="Q99" i="2"/>
  <c r="R558" i="2"/>
  <c r="P666" i="2"/>
  <c r="P656" i="2" s="1"/>
  <c r="P655" i="2" s="1"/>
  <c r="Q666" i="2"/>
  <c r="T663" i="2"/>
  <c r="T662" i="2" s="1"/>
  <c r="T661" i="2" s="1"/>
  <c r="P650" i="2"/>
  <c r="P649" i="2" s="1"/>
  <c r="R640" i="2"/>
  <c r="R639" i="2" s="1"/>
  <c r="Q640" i="2"/>
  <c r="Q639" i="2" s="1"/>
  <c r="P640" i="2"/>
  <c r="P639" i="2" s="1"/>
  <c r="S640" i="2"/>
  <c r="S639" i="2" s="1"/>
  <c r="S628" i="2"/>
  <c r="R628" i="2"/>
  <c r="P618" i="2"/>
  <c r="P617" i="2" s="1"/>
  <c r="P611" i="2" s="1"/>
  <c r="Q604" i="2"/>
  <c r="Q603" i="2" s="1"/>
  <c r="R570" i="2"/>
  <c r="R569" i="2" s="1"/>
  <c r="S558" i="2"/>
  <c r="Q558" i="2"/>
  <c r="P558" i="2"/>
  <c r="Q539" i="2"/>
  <c r="Q538" i="2" s="1"/>
  <c r="Q537" i="2" s="1"/>
  <c r="P539" i="2"/>
  <c r="P538" i="2" s="1"/>
  <c r="P537" i="2" s="1"/>
  <c r="R523" i="2"/>
  <c r="R522" i="2" s="1"/>
  <c r="R521" i="2" s="1"/>
  <c r="Q523" i="2"/>
  <c r="Q522" i="2" s="1"/>
  <c r="Q521" i="2" s="1"/>
  <c r="P523" i="2"/>
  <c r="P522" i="2" s="1"/>
  <c r="P521" i="2" s="1"/>
  <c r="S523" i="2"/>
  <c r="S522" i="2" s="1"/>
  <c r="S521" i="2" s="1"/>
  <c r="R514" i="2"/>
  <c r="Q514" i="2"/>
  <c r="P514" i="2"/>
  <c r="P499" i="2"/>
  <c r="P492" i="2"/>
  <c r="P491" i="2" s="1"/>
  <c r="R458" i="2"/>
  <c r="R457" i="2" s="1"/>
  <c r="R456" i="2" s="1"/>
  <c r="Q458" i="2"/>
  <c r="Q457" i="2" s="1"/>
  <c r="Q456" i="2" s="1"/>
  <c r="R441" i="2"/>
  <c r="R440" i="2" s="1"/>
  <c r="Q441" i="2"/>
  <c r="Q440" i="2" s="1"/>
  <c r="P441" i="2"/>
  <c r="P440" i="2" s="1"/>
  <c r="P428" i="2"/>
  <c r="P427" i="2" s="1"/>
  <c r="P426" i="2" s="1"/>
  <c r="P425" i="2" s="1"/>
  <c r="P424" i="2" s="1"/>
  <c r="Q428" i="2"/>
  <c r="Q427" i="2" s="1"/>
  <c r="Q426" i="2" s="1"/>
  <c r="Q425" i="2" s="1"/>
  <c r="Q424" i="2" s="1"/>
  <c r="R415" i="2"/>
  <c r="R409" i="2" s="1"/>
  <c r="R408" i="2" s="1"/>
  <c r="Q415" i="2"/>
  <c r="Q409" i="2" s="1"/>
  <c r="Q408" i="2" s="1"/>
  <c r="P415" i="2"/>
  <c r="P409" i="2" s="1"/>
  <c r="P408" i="2" s="1"/>
  <c r="Q370" i="2"/>
  <c r="S370" i="2"/>
  <c r="R370" i="2"/>
  <c r="P370" i="2"/>
  <c r="R329" i="2"/>
  <c r="Q329" i="2"/>
  <c r="P329" i="2"/>
  <c r="Q321" i="2"/>
  <c r="P321" i="2"/>
  <c r="Q268" i="2"/>
  <c r="P268" i="2"/>
  <c r="S268" i="2"/>
  <c r="P222" i="2"/>
  <c r="Q222" i="2"/>
  <c r="S222" i="2"/>
  <c r="Q186" i="2"/>
  <c r="Q185" i="2" s="1"/>
  <c r="Q184" i="2" s="1"/>
  <c r="Q183" i="2" s="1"/>
  <c r="P186" i="2"/>
  <c r="P185" i="2" s="1"/>
  <c r="P184" i="2" s="1"/>
  <c r="P183" i="2" s="1"/>
  <c r="R140" i="2"/>
  <c r="R139" i="2" s="1"/>
  <c r="R138" i="2" s="1"/>
  <c r="Q140" i="2"/>
  <c r="Q139" i="2" s="1"/>
  <c r="Q138" i="2" s="1"/>
  <c r="P140" i="2"/>
  <c r="P139" i="2" s="1"/>
  <c r="P138" i="2" s="1"/>
  <c r="S140" i="2"/>
  <c r="S139" i="2" s="1"/>
  <c r="S138" i="2" s="1"/>
  <c r="Q113" i="2"/>
  <c r="Q108" i="2" s="1"/>
  <c r="P113" i="2"/>
  <c r="P108" i="2" s="1"/>
  <c r="Q80" i="2"/>
  <c r="Q78" i="2" s="1"/>
  <c r="S80" i="2"/>
  <c r="S78" i="2" s="1"/>
  <c r="R80" i="2"/>
  <c r="R78" i="2" s="1"/>
  <c r="P80" i="2"/>
  <c r="P78" i="2" s="1"/>
  <c r="T526" i="2"/>
  <c r="T525" i="2" s="1"/>
  <c r="T524" i="2" s="1"/>
  <c r="O357" i="2"/>
  <c r="R250" i="2" l="1"/>
  <c r="R249" i="2" s="1"/>
  <c r="R248" i="2" s="1"/>
  <c r="P552" i="2"/>
  <c r="S160" i="2"/>
  <c r="P160" i="2"/>
  <c r="R160" i="2"/>
  <c r="Q160" i="2"/>
  <c r="S250" i="2"/>
  <c r="S249" i="2" s="1"/>
  <c r="S248" i="2" s="1"/>
  <c r="R84" i="2"/>
  <c r="P250" i="2"/>
  <c r="Q250" i="2"/>
  <c r="Q249" i="2" s="1"/>
  <c r="Q248" i="2" s="1"/>
  <c r="Q84" i="2"/>
  <c r="S84" i="2"/>
  <c r="P364" i="2"/>
  <c r="P360" i="2" s="1"/>
  <c r="S364" i="2"/>
  <c r="S360" i="2" s="1"/>
  <c r="Q364" i="2"/>
  <c r="Q360" i="2" s="1"/>
  <c r="R364" i="2"/>
  <c r="R360" i="2" s="1"/>
  <c r="P587" i="2"/>
  <c r="S587" i="2"/>
  <c r="R587" i="2"/>
  <c r="Q587" i="2"/>
  <c r="P351" i="2"/>
  <c r="P350" i="2" s="1"/>
  <c r="P349" i="2" s="1"/>
  <c r="Q536" i="2"/>
  <c r="R182" i="2"/>
  <c r="S318" i="2"/>
  <c r="S317" i="2" s="1"/>
  <c r="S316" i="2" s="1"/>
  <c r="S210" i="2"/>
  <c r="S209" i="2" s="1"/>
  <c r="S208" i="2" s="1"/>
  <c r="R210" i="2"/>
  <c r="R209" i="2" s="1"/>
  <c r="R208" i="2" s="1"/>
  <c r="R318" i="2"/>
  <c r="R317" i="2" s="1"/>
  <c r="R316" i="2" s="1"/>
  <c r="P210" i="2"/>
  <c r="Q623" i="2"/>
  <c r="S182" i="2"/>
  <c r="R536" i="2"/>
  <c r="P623" i="2"/>
  <c r="Q656" i="2"/>
  <c r="Q655" i="2" s="1"/>
  <c r="P182" i="2"/>
  <c r="R623" i="2"/>
  <c r="S623" i="2"/>
  <c r="S536" i="2"/>
  <c r="Q499" i="2"/>
  <c r="R499" i="2"/>
  <c r="S499" i="2"/>
  <c r="S492" i="2"/>
  <c r="S491" i="2" s="1"/>
  <c r="Q492" i="2"/>
  <c r="Q491" i="2" s="1"/>
  <c r="P318" i="2"/>
  <c r="P317" i="2" s="1"/>
  <c r="P316" i="2" s="1"/>
  <c r="Q318" i="2"/>
  <c r="Q317" i="2" s="1"/>
  <c r="Q316" i="2" s="1"/>
  <c r="Q210" i="2"/>
  <c r="Q209" i="2" s="1"/>
  <c r="Q208" i="2" s="1"/>
  <c r="Q182" i="2"/>
  <c r="R159" i="2" l="1"/>
  <c r="Q159" i="2"/>
  <c r="P159" i="2"/>
  <c r="S159" i="2"/>
  <c r="P249" i="2"/>
  <c r="P551" i="2"/>
  <c r="P209" i="2"/>
  <c r="S207" i="2"/>
  <c r="S202" i="2" s="1"/>
  <c r="R207" i="2"/>
  <c r="R202" i="2" s="1"/>
  <c r="R492" i="2"/>
  <c r="R491" i="2" s="1"/>
  <c r="Q207" i="2"/>
  <c r="Q202" i="2" s="1"/>
  <c r="P248" i="2" l="1"/>
  <c r="P536" i="2"/>
  <c r="P208" i="2"/>
  <c r="P207" i="2" l="1"/>
  <c r="P202" i="2" s="1"/>
  <c r="O243" i="2" l="1"/>
  <c r="O242" i="2" s="1"/>
  <c r="T244" i="2"/>
  <c r="T243" i="2" s="1"/>
  <c r="T242" i="2" s="1"/>
  <c r="O301" i="2"/>
  <c r="O300" i="2" s="1"/>
  <c r="T302" i="2"/>
  <c r="T301" i="2" s="1"/>
  <c r="T300" i="2" s="1"/>
  <c r="O338" i="2"/>
  <c r="T339" i="2"/>
  <c r="T338" i="2" s="1"/>
  <c r="O483" i="2" l="1"/>
  <c r="O482" i="2" s="1"/>
  <c r="T484" i="2"/>
  <c r="T483" i="2" s="1"/>
  <c r="T482" i="2" s="1"/>
  <c r="O673" i="2" l="1"/>
  <c r="O672" i="2" s="1"/>
  <c r="O671" i="2" s="1"/>
  <c r="T674" i="2"/>
  <c r="T673" i="2" s="1"/>
  <c r="T672" i="2" s="1"/>
  <c r="T671" i="2" s="1"/>
  <c r="O509" i="2" l="1"/>
  <c r="O508" i="2" s="1"/>
  <c r="T510" i="2"/>
  <c r="T509" i="2" s="1"/>
  <c r="T508" i="2" s="1"/>
  <c r="O289" i="2" l="1"/>
  <c r="T289" i="2"/>
  <c r="O123" i="2"/>
  <c r="T124" i="2"/>
  <c r="T123" i="2" s="1"/>
  <c r="O609" i="2"/>
  <c r="O604" i="2" s="1"/>
  <c r="T610" i="2"/>
  <c r="T609" i="2" s="1"/>
  <c r="O104" i="2"/>
  <c r="T105" i="2"/>
  <c r="T104" i="2" s="1"/>
  <c r="T61" i="2" l="1"/>
  <c r="T407" i="2"/>
  <c r="T406" i="2" s="1"/>
  <c r="T405" i="2" s="1"/>
  <c r="O564" i="2" l="1"/>
  <c r="O601" i="2" l="1"/>
  <c r="O600" i="2" s="1"/>
  <c r="T602" i="2"/>
  <c r="T601" i="2" s="1"/>
  <c r="T600" i="2" s="1"/>
  <c r="O563" i="2"/>
  <c r="T564" i="2"/>
  <c r="T563" i="2" s="1"/>
  <c r="O654" i="2"/>
  <c r="O622" i="2"/>
  <c r="O454" i="2" l="1"/>
  <c r="T455" i="2"/>
  <c r="T454" i="2" s="1"/>
  <c r="O445" i="2"/>
  <c r="T446" i="2"/>
  <c r="T445" i="2" s="1"/>
  <c r="O653" i="2"/>
  <c r="T654" i="2"/>
  <c r="T653" i="2" s="1"/>
  <c r="O621" i="2"/>
  <c r="T622" i="2"/>
  <c r="T621" i="2" s="1"/>
  <c r="O197" i="2" l="1"/>
  <c r="O196" i="2" s="1"/>
  <c r="T198" i="2"/>
  <c r="T197" i="2" s="1"/>
  <c r="T196" i="2" s="1"/>
  <c r="O170" i="2" l="1"/>
  <c r="O169" i="2" s="1"/>
  <c r="T171" i="2"/>
  <c r="T170" i="2" s="1"/>
  <c r="T169" i="2" s="1"/>
  <c r="T194" i="2"/>
  <c r="T193" i="2" s="1"/>
  <c r="T192" i="2" s="1"/>
  <c r="T191" i="2" s="1"/>
  <c r="O406" i="2" l="1"/>
  <c r="O405" i="2" s="1"/>
  <c r="O147" i="2" l="1"/>
  <c r="O146" i="2" s="1"/>
  <c r="T148" i="2"/>
  <c r="T147" i="2" s="1"/>
  <c r="T146" i="2" s="1"/>
  <c r="O506" i="2"/>
  <c r="T506" i="2" s="1"/>
  <c r="T644" i="2" l="1"/>
  <c r="T643" i="2" s="1"/>
  <c r="T642" i="2" s="1"/>
  <c r="T641" i="2" s="1"/>
  <c r="T640" i="2" s="1"/>
  <c r="T639" i="2" s="1"/>
  <c r="O599" i="2"/>
  <c r="T599" i="2" s="1"/>
  <c r="T598" i="2" s="1"/>
  <c r="T597" i="2" s="1"/>
  <c r="T596" i="2" s="1"/>
  <c r="T592" i="2" s="1"/>
  <c r="O568" i="2"/>
  <c r="T567" i="2" s="1"/>
  <c r="T566" i="2" s="1"/>
  <c r="T565" i="2" s="1"/>
  <c r="T548" i="2"/>
  <c r="T547" i="2" s="1"/>
  <c r="O546" i="2"/>
  <c r="T542" i="2"/>
  <c r="T543" i="2"/>
  <c r="T541" i="2"/>
  <c r="O516" i="2"/>
  <c r="O507" i="2"/>
  <c r="O460" i="2"/>
  <c r="T460" i="2" s="1"/>
  <c r="T459" i="2" s="1"/>
  <c r="T345" i="2"/>
  <c r="T344" i="2" s="1"/>
  <c r="O337" i="2"/>
  <c r="T305" i="2"/>
  <c r="T304" i="2" s="1"/>
  <c r="T303" i="2" s="1"/>
  <c r="T279" i="2"/>
  <c r="T278" i="2" s="1"/>
  <c r="T267" i="2"/>
  <c r="T266" i="2" s="1"/>
  <c r="T265" i="2"/>
  <c r="T264" i="2" s="1"/>
  <c r="T256" i="2"/>
  <c r="T254" i="2"/>
  <c r="T252" i="2"/>
  <c r="T251" i="2" s="1"/>
  <c r="O241" i="2"/>
  <c r="T241" i="2" s="1"/>
  <c r="T240" i="2" s="1"/>
  <c r="T239" i="2" s="1"/>
  <c r="T238" i="2" s="1"/>
  <c r="T221" i="2"/>
  <c r="T220" i="2" s="1"/>
  <c r="O219" i="2"/>
  <c r="T218" i="2" s="1"/>
  <c r="T214" i="2"/>
  <c r="T211" i="2"/>
  <c r="O201" i="2"/>
  <c r="T134" i="2"/>
  <c r="T133" i="2" s="1"/>
  <c r="T132" i="2" s="1"/>
  <c r="T103" i="2"/>
  <c r="T102" i="2" s="1"/>
  <c r="T73" i="2"/>
  <c r="O51" i="2"/>
  <c r="T51" i="2" s="1"/>
  <c r="O30" i="2"/>
  <c r="T30" i="2" s="1"/>
  <c r="T213" i="2" l="1"/>
  <c r="T631" i="2"/>
  <c r="T630" i="2" s="1"/>
  <c r="T629" i="2" s="1"/>
  <c r="O630" i="2"/>
  <c r="O497" i="2"/>
  <c r="T498" i="2"/>
  <c r="T497" i="2" s="1"/>
  <c r="T285" i="2"/>
  <c r="T284" i="2" s="1"/>
  <c r="T283" i="2" s="1"/>
  <c r="O284" i="2"/>
  <c r="O283" i="2" s="1"/>
  <c r="O515" i="2"/>
  <c r="T516" i="2"/>
  <c r="T515" i="2" s="1"/>
  <c r="O336" i="2"/>
  <c r="T337" i="2"/>
  <c r="T336" i="2" s="1"/>
  <c r="O505" i="2"/>
  <c r="T507" i="2"/>
  <c r="T505" i="2" s="1"/>
  <c r="O681" i="2"/>
  <c r="O680" i="2" s="1"/>
  <c r="T682" i="2"/>
  <c r="T681" i="2" s="1"/>
  <c r="T680" i="2" s="1"/>
  <c r="O109" i="2"/>
  <c r="T109" i="2"/>
  <c r="O200" i="2"/>
  <c r="O199" i="2" s="1"/>
  <c r="O195" i="2" s="1"/>
  <c r="T201" i="2"/>
  <c r="T200" i="2" s="1"/>
  <c r="T199" i="2" s="1"/>
  <c r="T195" i="2" s="1"/>
  <c r="O450" i="2"/>
  <c r="O449" i="2" s="1"/>
  <c r="T451" i="2"/>
  <c r="T450" i="2" s="1"/>
  <c r="T449" i="2" s="1"/>
  <c r="O545" i="2"/>
  <c r="O544" i="2" s="1"/>
  <c r="T546" i="2"/>
  <c r="T545" i="2" s="1"/>
  <c r="T544" i="2" s="1"/>
  <c r="T540" i="2"/>
  <c r="T79" i="2"/>
  <c r="O344" i="2"/>
  <c r="O343" i="2" s="1"/>
  <c r="O266" i="2"/>
  <c r="O220" i="2"/>
  <c r="T676" i="2" l="1"/>
  <c r="T675" i="2" s="1"/>
  <c r="O676" i="2"/>
  <c r="O675" i="2" s="1"/>
  <c r="T448" i="2"/>
  <c r="T447" i="2" s="1"/>
  <c r="O448" i="2"/>
  <c r="O447" i="2" s="1"/>
  <c r="T539" i="2"/>
  <c r="T538" i="2" s="1"/>
  <c r="T537" i="2" s="1"/>
  <c r="O278" i="2"/>
  <c r="T15" i="2" l="1"/>
  <c r="O193" i="2"/>
  <c r="O192" i="2" s="1"/>
  <c r="O191" i="2" s="1"/>
  <c r="O256" i="2"/>
  <c r="O214" i="2"/>
  <c r="O548" i="2" l="1"/>
  <c r="O547" i="2" s="1"/>
  <c r="O133" i="2" l="1"/>
  <c r="O132" i="2" s="1"/>
  <c r="O240" i="2"/>
  <c r="O239" i="2" s="1"/>
  <c r="O238" i="2" s="1"/>
  <c r="O598" i="2"/>
  <c r="O597" i="2" s="1"/>
  <c r="O596" i="2" s="1"/>
  <c r="O592" i="2" s="1"/>
  <c r="O102" i="2" l="1"/>
  <c r="O264" i="2"/>
  <c r="O218" i="2"/>
  <c r="O213" i="2" s="1"/>
  <c r="O367" i="2" l="1"/>
  <c r="O366" i="2" s="1"/>
  <c r="O365" i="2" s="1"/>
  <c r="O174" i="2" l="1"/>
  <c r="O173" i="2" s="1"/>
  <c r="O172" i="2" s="1"/>
  <c r="O251" i="2"/>
  <c r="O287" i="2"/>
  <c r="O286" i="2" s="1"/>
  <c r="O295" i="2"/>
  <c r="O294" i="2" s="1"/>
  <c r="O459" i="2"/>
  <c r="O464" i="2" l="1"/>
  <c r="T465" i="2"/>
  <c r="T464" i="2" s="1"/>
  <c r="T462" i="2"/>
  <c r="T461" i="2" s="1"/>
  <c r="O540" i="2"/>
  <c r="O658" i="2"/>
  <c r="O657" i="2" s="1"/>
  <c r="O458" i="2" l="1"/>
  <c r="O457" i="2" s="1"/>
  <c r="O456" i="2" s="1"/>
  <c r="T458" i="2"/>
  <c r="T457" i="2" s="1"/>
  <c r="T456" i="2" s="1"/>
  <c r="O539" i="2"/>
  <c r="O538" i="2" s="1"/>
  <c r="O537" i="2" s="1"/>
  <c r="O322" i="2" l="1"/>
  <c r="T607" i="2" l="1"/>
  <c r="T581" i="2"/>
  <c r="T580" i="2" s="1"/>
  <c r="T579" i="2" s="1"/>
  <c r="T578" i="2" s="1"/>
  <c r="O481" i="2"/>
  <c r="T481" i="2" s="1"/>
  <c r="T604" i="2" l="1"/>
  <c r="T603" i="2" s="1"/>
  <c r="O607" i="2"/>
  <c r="O479" i="2"/>
  <c r="O580" i="2"/>
  <c r="O579" i="2" s="1"/>
  <c r="O578" i="2" s="1"/>
  <c r="T308" i="2"/>
  <c r="T307" i="2" s="1"/>
  <c r="T306" i="2" s="1"/>
  <c r="T282" i="2"/>
  <c r="T281" i="2" s="1"/>
  <c r="T280" i="2" s="1"/>
  <c r="T136" i="2"/>
  <c r="T135" i="2" s="1"/>
  <c r="O121" i="2"/>
  <c r="O116" i="2" l="1"/>
  <c r="T117" i="2"/>
  <c r="T116" i="2" s="1"/>
  <c r="P479" i="2"/>
  <c r="P466" i="2" s="1"/>
  <c r="O603" i="2"/>
  <c r="O281" i="2"/>
  <c r="O280" i="2" s="1"/>
  <c r="O480" i="2"/>
  <c r="O136" i="2"/>
  <c r="O135" i="2" s="1"/>
  <c r="O307" i="2"/>
  <c r="O306" i="2" s="1"/>
  <c r="P480" i="2" l="1"/>
  <c r="P439" i="2"/>
  <c r="P438" i="2" s="1"/>
  <c r="Q479" i="2"/>
  <c r="R479" i="2" s="1"/>
  <c r="T35" i="2"/>
  <c r="R466" i="2" l="1"/>
  <c r="R439" i="2" s="1"/>
  <c r="R438" i="2" s="1"/>
  <c r="S479" i="2"/>
  <c r="S466" i="2" s="1"/>
  <c r="S439" i="2" s="1"/>
  <c r="S438" i="2" s="1"/>
  <c r="Q466" i="2"/>
  <c r="Q439" i="2" s="1"/>
  <c r="Q438" i="2" s="1"/>
  <c r="Q480" i="2"/>
  <c r="R480" i="2" s="1"/>
  <c r="T479" i="2" l="1"/>
  <c r="S480" i="2"/>
  <c r="T480" i="2" s="1"/>
  <c r="O520" i="2"/>
  <c r="T519" i="2" s="1"/>
  <c r="O519" i="2" l="1"/>
  <c r="O75" i="2"/>
  <c r="T75" i="2" s="1"/>
  <c r="O101" i="2" l="1"/>
  <c r="O100" i="2" l="1"/>
  <c r="O99" i="2" s="1"/>
  <c r="T101" i="2"/>
  <c r="T100" i="2" s="1"/>
  <c r="O550" i="2"/>
  <c r="T550" i="2" s="1"/>
  <c r="T299" i="2" l="1"/>
  <c r="T298" i="2" s="1"/>
  <c r="T297" i="2" s="1"/>
  <c r="O298" i="2" l="1"/>
  <c r="O297" i="2" s="1"/>
  <c r="O94" i="2" l="1"/>
  <c r="T95" i="2"/>
  <c r="T94" i="2" s="1"/>
  <c r="O271" i="2"/>
  <c r="T272" i="2"/>
  <c r="T271" i="2" s="1"/>
  <c r="T268" i="2" s="1"/>
  <c r="O567" i="2"/>
  <c r="O565" i="2" s="1"/>
  <c r="T502" i="2"/>
  <c r="T504" i="2" l="1"/>
  <c r="T503" i="2" s="1"/>
  <c r="O503" i="2"/>
  <c r="O647" i="2"/>
  <c r="O646" i="2" s="1"/>
  <c r="O645" i="2" s="1"/>
  <c r="O651" i="2" l="1"/>
  <c r="O650" i="2" s="1"/>
  <c r="O649" i="2" s="1"/>
  <c r="T652" i="2"/>
  <c r="T651" i="2" s="1"/>
  <c r="T650" i="2" s="1"/>
  <c r="T649" i="2" s="1"/>
  <c r="O500" i="2"/>
  <c r="T501" i="2"/>
  <c r="T500" i="2" s="1"/>
  <c r="T499" i="2" s="1"/>
  <c r="O619" i="2"/>
  <c r="O618" i="2" s="1"/>
  <c r="O617" i="2" s="1"/>
  <c r="T620" i="2"/>
  <c r="T619" i="2" s="1"/>
  <c r="T618" i="2" s="1"/>
  <c r="T617" i="2" s="1"/>
  <c r="T574" i="2"/>
  <c r="T573" i="2" s="1"/>
  <c r="T572" i="2"/>
  <c r="T571" i="2" s="1"/>
  <c r="T570" i="2" l="1"/>
  <c r="T569" i="2" s="1"/>
  <c r="O571" i="2"/>
  <c r="O573" i="2"/>
  <c r="O570" i="2" l="1"/>
  <c r="O643" i="2"/>
  <c r="O642" i="2" s="1"/>
  <c r="O641" i="2" s="1"/>
  <c r="O640" i="2" s="1"/>
  <c r="O639" i="2" s="1"/>
  <c r="O629" i="2"/>
  <c r="O590" i="2" l="1"/>
  <c r="O589" i="2" s="1"/>
  <c r="O588" i="2" s="1"/>
  <c r="O587" i="2" s="1"/>
  <c r="T591" i="2"/>
  <c r="T590" i="2" s="1"/>
  <c r="T589" i="2" s="1"/>
  <c r="T588" i="2" s="1"/>
  <c r="T587" i="2" s="1"/>
  <c r="O635" i="2"/>
  <c r="O634" i="2" s="1"/>
  <c r="O628" i="2" s="1"/>
  <c r="T636" i="2"/>
  <c r="T635" i="2" s="1"/>
  <c r="O615" i="2"/>
  <c r="O614" i="2" s="1"/>
  <c r="O613" i="2" s="1"/>
  <c r="O612" i="2" s="1"/>
  <c r="O611" i="2" s="1"/>
  <c r="T616" i="2"/>
  <c r="T615" i="2" s="1"/>
  <c r="T614" i="2" s="1"/>
  <c r="T613" i="2" s="1"/>
  <c r="T612" i="2" s="1"/>
  <c r="T611" i="2" s="1"/>
  <c r="O669" i="2"/>
  <c r="T669" i="2"/>
  <c r="O667" i="2"/>
  <c r="T667" i="2"/>
  <c r="O626" i="2"/>
  <c r="O625" i="2" s="1"/>
  <c r="O624" i="2" s="1"/>
  <c r="T627" i="2"/>
  <c r="T626" i="2" s="1"/>
  <c r="T625" i="2" s="1"/>
  <c r="T624" i="2" s="1"/>
  <c r="O583" i="2"/>
  <c r="O582" i="2" s="1"/>
  <c r="O569" i="2" s="1"/>
  <c r="T469" i="2"/>
  <c r="T468" i="2" s="1"/>
  <c r="T518" i="2"/>
  <c r="T517" i="2" s="1"/>
  <c r="T514" i="2" s="1"/>
  <c r="O499" i="2"/>
  <c r="T353" i="2"/>
  <c r="T634" i="2" l="1"/>
  <c r="T628" i="2" s="1"/>
  <c r="T623" i="2" s="1"/>
  <c r="T467" i="2"/>
  <c r="O623" i="2"/>
  <c r="O666" i="2"/>
  <c r="O656" i="2" s="1"/>
  <c r="T494" i="2"/>
  <c r="T493" i="2" s="1"/>
  <c r="O493" i="2"/>
  <c r="O561" i="2"/>
  <c r="O560" i="2" s="1"/>
  <c r="O559" i="2" s="1"/>
  <c r="O558" i="2" s="1"/>
  <c r="T561" i="2"/>
  <c r="T560" i="2" s="1"/>
  <c r="T559" i="2" s="1"/>
  <c r="T558" i="2" s="1"/>
  <c r="T473" i="2"/>
  <c r="T472" i="2" s="1"/>
  <c r="T471" i="2" s="1"/>
  <c r="T470" i="2" s="1"/>
  <c r="O472" i="2"/>
  <c r="O471" i="2" s="1"/>
  <c r="O470" i="2" s="1"/>
  <c r="T496" i="2"/>
  <c r="T495" i="2" s="1"/>
  <c r="O495" i="2"/>
  <c r="O443" i="2"/>
  <c r="O442" i="2" s="1"/>
  <c r="O441" i="2" s="1"/>
  <c r="O440" i="2" s="1"/>
  <c r="T444" i="2"/>
  <c r="T443" i="2" s="1"/>
  <c r="T442" i="2" s="1"/>
  <c r="T441" i="2" s="1"/>
  <c r="T440" i="2" s="1"/>
  <c r="O489" i="2"/>
  <c r="O488" i="2" s="1"/>
  <c r="T489" i="2"/>
  <c r="T488" i="2" s="1"/>
  <c r="O486" i="2"/>
  <c r="O485" i="2" s="1"/>
  <c r="T486" i="2"/>
  <c r="T485" i="2" s="1"/>
  <c r="T666" i="2"/>
  <c r="T656" i="2" s="1"/>
  <c r="T655" i="2" s="1"/>
  <c r="O554" i="2"/>
  <c r="T555" i="2"/>
  <c r="T554" i="2" s="1"/>
  <c r="T553" i="2" s="1"/>
  <c r="O353" i="2"/>
  <c r="O517" i="2"/>
  <c r="O514" i="2" s="1"/>
  <c r="O467" i="2"/>
  <c r="T423" i="2"/>
  <c r="T422" i="2" s="1"/>
  <c r="T421" i="2"/>
  <c r="T420" i="2" s="1"/>
  <c r="T419" i="2"/>
  <c r="T418" i="2" s="1"/>
  <c r="T414" i="2"/>
  <c r="T413" i="2" s="1"/>
  <c r="T412" i="2" s="1"/>
  <c r="T411" i="2" s="1"/>
  <c r="T410" i="2" s="1"/>
  <c r="T417" i="2"/>
  <c r="T416" i="2" s="1"/>
  <c r="T385" i="2"/>
  <c r="T380" i="2"/>
  <c r="T378" i="2"/>
  <c r="T375" i="2"/>
  <c r="T363" i="2"/>
  <c r="T362" i="2" s="1"/>
  <c r="T361" i="2" s="1"/>
  <c r="T342" i="2"/>
  <c r="T341" i="2" s="1"/>
  <c r="T340" i="2" s="1"/>
  <c r="T333" i="2"/>
  <c r="T332" i="2" s="1"/>
  <c r="T331" i="2"/>
  <c r="T330" i="2" s="1"/>
  <c r="T325" i="2"/>
  <c r="T324" i="2" s="1"/>
  <c r="T321" i="2" s="1"/>
  <c r="T320" i="2"/>
  <c r="T319" i="2" s="1"/>
  <c r="O315" i="2"/>
  <c r="T315" i="2" s="1"/>
  <c r="T314" i="2" s="1"/>
  <c r="T313" i="2" s="1"/>
  <c r="T312" i="2" s="1"/>
  <c r="T277" i="2"/>
  <c r="T276" i="2" s="1"/>
  <c r="T275" i="2" s="1"/>
  <c r="T263" i="2"/>
  <c r="T262" i="2" s="1"/>
  <c r="T261" i="2"/>
  <c r="T260" i="2" s="1"/>
  <c r="T259" i="2"/>
  <c r="T258" i="2" s="1"/>
  <c r="T234" i="2"/>
  <c r="T233" i="2" s="1"/>
  <c r="T232" i="2" s="1"/>
  <c r="T231" i="2"/>
  <c r="T230" i="2" s="1"/>
  <c r="T229" i="2" s="1"/>
  <c r="T226" i="2"/>
  <c r="T225" i="2" s="1"/>
  <c r="T224" i="2"/>
  <c r="T223" i="2" s="1"/>
  <c r="T253" i="2" l="1"/>
  <c r="T250" i="2" s="1"/>
  <c r="O553" i="2"/>
  <c r="O552" i="2" s="1"/>
  <c r="O551" i="2" s="1"/>
  <c r="O536" i="2" s="1"/>
  <c r="T415" i="2"/>
  <c r="T409" i="2" s="1"/>
  <c r="T408" i="2" s="1"/>
  <c r="T492" i="2"/>
  <c r="T491" i="2" s="1"/>
  <c r="T329" i="2"/>
  <c r="T318" i="2" s="1"/>
  <c r="T317" i="2" s="1"/>
  <c r="T316" i="2" s="1"/>
  <c r="T222" i="2"/>
  <c r="T210" i="2" s="1"/>
  <c r="T209" i="2" s="1"/>
  <c r="T208" i="2" s="1"/>
  <c r="T377" i="2"/>
  <c r="T376" i="2" s="1"/>
  <c r="O492" i="2"/>
  <c r="O491" i="2" s="1"/>
  <c r="O466" i="2" s="1"/>
  <c r="T311" i="2"/>
  <c r="T310" i="2" s="1"/>
  <c r="T309" i="2" s="1"/>
  <c r="O310" i="2"/>
  <c r="O309" i="2" s="1"/>
  <c r="T382" i="2"/>
  <c r="T381" i="2" s="1"/>
  <c r="O382" i="2"/>
  <c r="O381" i="2" s="1"/>
  <c r="O377" i="2"/>
  <c r="O376" i="2" s="1"/>
  <c r="O233" i="2"/>
  <c r="O232" i="2" s="1"/>
  <c r="O324" i="2"/>
  <c r="O418" i="2"/>
  <c r="O260" i="2"/>
  <c r="O273" i="2"/>
  <c r="O420" i="2"/>
  <c r="O413" i="2"/>
  <c r="O412" i="2" s="1"/>
  <c r="O411" i="2" s="1"/>
  <c r="O410" i="2" s="1"/>
  <c r="O223" i="2"/>
  <c r="O334" i="2"/>
  <c r="O225" i="2"/>
  <c r="O314" i="2"/>
  <c r="O313" i="2" s="1"/>
  <c r="O312" i="2" s="1"/>
  <c r="O326" i="2"/>
  <c r="O341" i="2"/>
  <c r="O340" i="2" s="1"/>
  <c r="O416" i="2"/>
  <c r="O422" i="2"/>
  <c r="O254" i="2"/>
  <c r="O262" i="2"/>
  <c r="O211" i="2"/>
  <c r="O330" i="2"/>
  <c r="O258" i="2"/>
  <c r="O276" i="2"/>
  <c r="O275" i="2" s="1"/>
  <c r="O227" i="2"/>
  <c r="O319" i="2"/>
  <c r="O362" i="2"/>
  <c r="O361" i="2" s="1"/>
  <c r="O269" i="2"/>
  <c r="O230" i="2"/>
  <c r="O229" i="2" s="1"/>
  <c r="O304" i="2"/>
  <c r="O303" i="2" s="1"/>
  <c r="O332" i="2"/>
  <c r="O253" i="2" l="1"/>
  <c r="T552" i="2"/>
  <c r="T249" i="2"/>
  <c r="T466" i="2"/>
  <c r="T439" i="2" s="1"/>
  <c r="O372" i="2"/>
  <c r="O371" i="2" s="1"/>
  <c r="O370" i="2" s="1"/>
  <c r="O364" i="2" s="1"/>
  <c r="O360" i="2" s="1"/>
  <c r="T373" i="2"/>
  <c r="T372" i="2" s="1"/>
  <c r="T371" i="2" s="1"/>
  <c r="T370" i="2" s="1"/>
  <c r="T364" i="2" s="1"/>
  <c r="T360" i="2" s="1"/>
  <c r="O329" i="2"/>
  <c r="O415" i="2"/>
  <c r="O409" i="2" s="1"/>
  <c r="O408" i="2" s="1"/>
  <c r="O222" i="2"/>
  <c r="O210" i="2" s="1"/>
  <c r="O209" i="2" s="1"/>
  <c r="O208" i="2" s="1"/>
  <c r="O321" i="2"/>
  <c r="O268" i="2"/>
  <c r="O87" i="2"/>
  <c r="O44" i="2"/>
  <c r="T44" i="2" s="1"/>
  <c r="T158" i="2"/>
  <c r="T153" i="2"/>
  <c r="T145" i="2"/>
  <c r="T144" i="2"/>
  <c r="T143" i="2"/>
  <c r="T98" i="2"/>
  <c r="T97" i="2" s="1"/>
  <c r="T96" i="2" s="1"/>
  <c r="T92" i="2"/>
  <c r="T91" i="2" s="1"/>
  <c r="T66" i="2"/>
  <c r="T188" i="2"/>
  <c r="T187" i="2" s="1"/>
  <c r="T190" i="2"/>
  <c r="T189" i="2" s="1"/>
  <c r="T168" i="2"/>
  <c r="T167" i="2"/>
  <c r="T166" i="2"/>
  <c r="T437" i="2"/>
  <c r="T436" i="2"/>
  <c r="T434" i="2"/>
  <c r="T432" i="2"/>
  <c r="T430" i="2"/>
  <c r="T429" i="2" s="1"/>
  <c r="T528" i="2"/>
  <c r="T527" i="2" s="1"/>
  <c r="T534" i="2"/>
  <c r="T533" i="2"/>
  <c r="T535" i="2"/>
  <c r="T19" i="2"/>
  <c r="T17" i="2"/>
  <c r="T248" i="2" l="1"/>
  <c r="T551" i="2"/>
  <c r="O250" i="2"/>
  <c r="O249" i="2" s="1"/>
  <c r="O248" i="2" s="1"/>
  <c r="T84" i="2"/>
  <c r="T165" i="2"/>
  <c r="T164" i="2" s="1"/>
  <c r="T163" i="2" s="1"/>
  <c r="T162" i="2" s="1"/>
  <c r="T161" i="2" s="1"/>
  <c r="T186" i="2"/>
  <c r="T185" i="2" s="1"/>
  <c r="T184" i="2" s="1"/>
  <c r="T183" i="2" s="1"/>
  <c r="T182" i="2" s="1"/>
  <c r="O119" i="2"/>
  <c r="O118" i="2" s="1"/>
  <c r="T120" i="2"/>
  <c r="T119" i="2" s="1"/>
  <c r="T118" i="2" s="1"/>
  <c r="T155" i="2"/>
  <c r="T154" i="2" s="1"/>
  <c r="O130" i="2"/>
  <c r="O129" i="2" s="1"/>
  <c r="T130" i="2"/>
  <c r="T129" i="2" s="1"/>
  <c r="T142" i="2"/>
  <c r="T141" i="2" s="1"/>
  <c r="T431" i="2"/>
  <c r="O114" i="2"/>
  <c r="O113" i="2" s="1"/>
  <c r="T114" i="2"/>
  <c r="T113" i="2" s="1"/>
  <c r="T150" i="2"/>
  <c r="T149" i="2" s="1"/>
  <c r="T435" i="2"/>
  <c r="T532" i="2"/>
  <c r="T531" i="2" s="1"/>
  <c r="T530" i="2" s="1"/>
  <c r="T523" i="2" s="1"/>
  <c r="T522" i="2" s="1"/>
  <c r="T521" i="2" s="1"/>
  <c r="T80" i="2"/>
  <c r="T78" i="2" s="1"/>
  <c r="O435" i="2"/>
  <c r="O318" i="2"/>
  <c r="O317" i="2" s="1"/>
  <c r="O316" i="2" s="1"/>
  <c r="O532" i="2"/>
  <c r="O531" i="2" s="1"/>
  <c r="O530" i="2" s="1"/>
  <c r="O142" i="2"/>
  <c r="O141" i="2" s="1"/>
  <c r="O150" i="2"/>
  <c r="O149" i="2" s="1"/>
  <c r="O165" i="2"/>
  <c r="O164" i="2" s="1"/>
  <c r="O163" i="2" s="1"/>
  <c r="O162" i="2" s="1"/>
  <c r="O161" i="2" s="1"/>
  <c r="O431" i="2"/>
  <c r="O155" i="2"/>
  <c r="O154" i="2" s="1"/>
  <c r="O525" i="2"/>
  <c r="O524" i="2" s="1"/>
  <c r="O528" i="2"/>
  <c r="O527" i="2" s="1"/>
  <c r="O178" i="2"/>
  <c r="O74" i="2"/>
  <c r="O429" i="2"/>
  <c r="O97" i="2"/>
  <c r="O96" i="2" s="1"/>
  <c r="O92" i="2"/>
  <c r="O91" i="2" s="1"/>
  <c r="O189" i="2"/>
  <c r="O187" i="2"/>
  <c r="T108" i="2" l="1"/>
  <c r="T536" i="2"/>
  <c r="O177" i="2"/>
  <c r="O176" i="2" s="1"/>
  <c r="O160" i="2" s="1"/>
  <c r="O84" i="2"/>
  <c r="O108" i="2"/>
  <c r="T160" i="2"/>
  <c r="T159" i="2" s="1"/>
  <c r="T428" i="2"/>
  <c r="T427" i="2" s="1"/>
  <c r="T426" i="2" s="1"/>
  <c r="T425" i="2" s="1"/>
  <c r="T424" i="2" s="1"/>
  <c r="T140" i="2"/>
  <c r="T139" i="2" s="1"/>
  <c r="T138" i="2" s="1"/>
  <c r="P74" i="2"/>
  <c r="O80" i="2"/>
  <c r="O78" i="2" s="1"/>
  <c r="O72" i="2" s="1"/>
  <c r="O70" i="2" s="1"/>
  <c r="O69" i="2" s="1"/>
  <c r="O523" i="2"/>
  <c r="O522" i="2" s="1"/>
  <c r="O521" i="2" s="1"/>
  <c r="O428" i="2"/>
  <c r="O427" i="2" s="1"/>
  <c r="O426" i="2" s="1"/>
  <c r="O425" i="2" s="1"/>
  <c r="O424" i="2" s="1"/>
  <c r="O140" i="2"/>
  <c r="O139" i="2" s="1"/>
  <c r="O138" i="2" s="1"/>
  <c r="O186" i="2"/>
  <c r="O185" i="2" s="1"/>
  <c r="O184" i="2" s="1"/>
  <c r="O183" i="2" s="1"/>
  <c r="O182" i="2" s="1"/>
  <c r="O439" i="2"/>
  <c r="T438" i="2" l="1"/>
  <c r="O159" i="2"/>
  <c r="O67" i="2"/>
  <c r="O65" i="2" s="1"/>
  <c r="O63" i="2" s="1"/>
  <c r="O62" i="2" s="1"/>
  <c r="O60" i="2"/>
  <c r="O56" i="2" s="1"/>
  <c r="P72" i="2"/>
  <c r="P70" i="2" s="1"/>
  <c r="P69" i="2" s="1"/>
  <c r="Q74" i="2"/>
  <c r="R74" i="2" s="1"/>
  <c r="O55" i="2" l="1"/>
  <c r="O54" i="2" s="1"/>
  <c r="P67" i="2"/>
  <c r="P65" i="2" s="1"/>
  <c r="P63" i="2" s="1"/>
  <c r="P62" i="2" s="1"/>
  <c r="R72" i="2"/>
  <c r="R70" i="2" s="1"/>
  <c r="R69" i="2" s="1"/>
  <c r="P60" i="2"/>
  <c r="P58" i="2" s="1"/>
  <c r="S74" i="2"/>
  <c r="S72" i="2" s="1"/>
  <c r="S70" i="2" s="1"/>
  <c r="S69" i="2" s="1"/>
  <c r="Q72" i="2"/>
  <c r="S67" i="2" l="1"/>
  <c r="S65" i="2" s="1"/>
  <c r="S63" i="2" s="1"/>
  <c r="S62" i="2" s="1"/>
  <c r="S60" i="2" s="1"/>
  <c r="S58" i="2" s="1"/>
  <c r="S56" i="2" s="1"/>
  <c r="S55" i="2" s="1"/>
  <c r="R67" i="2"/>
  <c r="R65" i="2" s="1"/>
  <c r="P56" i="2"/>
  <c r="P55" i="2" s="1"/>
  <c r="P32" i="2"/>
  <c r="Q70" i="2"/>
  <c r="Q69" i="2" s="1"/>
  <c r="T74" i="2"/>
  <c r="T72" i="2" s="1"/>
  <c r="T70" i="2" s="1"/>
  <c r="T69" i="2" s="1"/>
  <c r="T67" i="2" s="1"/>
  <c r="T65" i="2" s="1"/>
  <c r="T63" i="2" s="1"/>
  <c r="T62" i="2" s="1"/>
  <c r="T60" i="2" s="1"/>
  <c r="T58" i="2" s="1"/>
  <c r="R63" i="2"/>
  <c r="O53" i="2"/>
  <c r="O52" i="2" s="1"/>
  <c r="O50" i="2" s="1"/>
  <c r="O49" i="2" s="1"/>
  <c r="O48" i="2" s="1"/>
  <c r="O46" i="2" s="1"/>
  <c r="O45" i="2" s="1"/>
  <c r="O43" i="2" s="1"/>
  <c r="O42" i="2" s="1"/>
  <c r="O37" i="2" s="1"/>
  <c r="O36" i="2" s="1"/>
  <c r="O34" i="2" s="1"/>
  <c r="O32" i="2" s="1"/>
  <c r="R62" i="2" l="1"/>
  <c r="R60" i="2" s="1"/>
  <c r="R58" i="2" s="1"/>
  <c r="R56" i="2" s="1"/>
  <c r="R55" i="2" s="1"/>
  <c r="R54" i="2" s="1"/>
  <c r="R53" i="2" s="1"/>
  <c r="R52" i="2" s="1"/>
  <c r="R50" i="2" s="1"/>
  <c r="R49" i="2" s="1"/>
  <c r="R48" i="2" s="1"/>
  <c r="R46" i="2" s="1"/>
  <c r="R45" i="2" s="1"/>
  <c r="R43" i="2" s="1"/>
  <c r="R42" i="2" s="1"/>
  <c r="R37" i="2" s="1"/>
  <c r="R36" i="2" s="1"/>
  <c r="R34" i="2" s="1"/>
  <c r="Q67" i="2"/>
  <c r="Q65" i="2" s="1"/>
  <c r="Q63" i="2" s="1"/>
  <c r="Q62" i="2" s="1"/>
  <c r="Q60" i="2" s="1"/>
  <c r="Q58" i="2" s="1"/>
  <c r="Q56" i="2" s="1"/>
  <c r="Q55" i="2" s="1"/>
  <c r="S54" i="2"/>
  <c r="S53" i="2" s="1"/>
  <c r="S52" i="2" s="1"/>
  <c r="S50" i="2" s="1"/>
  <c r="S49" i="2" s="1"/>
  <c r="S48" i="2" s="1"/>
  <c r="S46" i="2" s="1"/>
  <c r="S45" i="2" s="1"/>
  <c r="S43" i="2" s="1"/>
  <c r="S42" i="2" s="1"/>
  <c r="S37" i="2" s="1"/>
  <c r="S36" i="2" s="1"/>
  <c r="T56" i="2"/>
  <c r="T55" i="2" s="1"/>
  <c r="P54" i="2"/>
  <c r="P53" i="2" s="1"/>
  <c r="P52" i="2" s="1"/>
  <c r="P50" i="2" s="1"/>
  <c r="P49" i="2" s="1"/>
  <c r="P48" i="2" s="1"/>
  <c r="P46" i="2" s="1"/>
  <c r="P45" i="2" s="1"/>
  <c r="P43" i="2" s="1"/>
  <c r="P42" i="2" s="1"/>
  <c r="P37" i="2" s="1"/>
  <c r="P36" i="2" s="1"/>
  <c r="P34" i="2" s="1"/>
  <c r="P31" i="2" s="1"/>
  <c r="P29" i="2" s="1"/>
  <c r="Q32" i="2"/>
  <c r="R32" i="2"/>
  <c r="T50" i="2"/>
  <c r="T49" i="2" s="1"/>
  <c r="T48" i="2" s="1"/>
  <c r="T46" i="2" s="1"/>
  <c r="T45" i="2" s="1"/>
  <c r="T43" i="2" s="1"/>
  <c r="T42" i="2" s="1"/>
  <c r="T37" i="2" s="1"/>
  <c r="T36" i="2" s="1"/>
  <c r="T34" i="2" s="1"/>
  <c r="T32" i="2" s="1"/>
  <c r="T31" i="2" s="1"/>
  <c r="S16" i="2"/>
  <c r="S14" i="2" s="1"/>
  <c r="S13" i="2" s="1"/>
  <c r="S12" i="2" s="1"/>
  <c r="S11" i="2" s="1"/>
  <c r="O31" i="2"/>
  <c r="O29" i="2" s="1"/>
  <c r="O28" i="2" s="1"/>
  <c r="O27" i="2" s="1"/>
  <c r="O26" i="2" s="1"/>
  <c r="O25" i="2" s="1"/>
  <c r="O24" i="2" s="1"/>
  <c r="O16" i="2" s="1"/>
  <c r="O14" i="2" s="1"/>
  <c r="O13" i="2" s="1"/>
  <c r="O12" i="2" s="1"/>
  <c r="O11" i="2" s="1"/>
  <c r="O10" i="2" s="1"/>
  <c r="O9" i="2" s="1"/>
  <c r="S10" i="2" l="1"/>
  <c r="S9" i="2" s="1"/>
  <c r="S34" i="2"/>
  <c r="S32" i="2" s="1"/>
  <c r="S31" i="2" s="1"/>
  <c r="S29" i="2" s="1"/>
  <c r="P28" i="2"/>
  <c r="P27" i="2" s="1"/>
  <c r="P26" i="2" s="1"/>
  <c r="P25" i="2" s="1"/>
  <c r="P24" i="2" s="1"/>
  <c r="Q54" i="2"/>
  <c r="Q53" i="2" s="1"/>
  <c r="Q52" i="2" s="1"/>
  <c r="Q50" i="2" s="1"/>
  <c r="Q49" i="2" s="1"/>
  <c r="Q48" i="2" s="1"/>
  <c r="Q46" i="2" s="1"/>
  <c r="Q45" i="2" s="1"/>
  <c r="Q43" i="2" s="1"/>
  <c r="Q42" i="2" s="1"/>
  <c r="Q37" i="2" s="1"/>
  <c r="Q36" i="2" s="1"/>
  <c r="Q34" i="2" s="1"/>
  <c r="Q31" i="2" s="1"/>
  <c r="Q29" i="2" s="1"/>
  <c r="T54" i="2"/>
  <c r="T53" i="2" s="1"/>
  <c r="T52" i="2" s="1"/>
  <c r="P16" i="2"/>
  <c r="P14" i="2" s="1"/>
  <c r="P13" i="2" s="1"/>
  <c r="P12" i="2" s="1"/>
  <c r="P11" i="2" s="1"/>
  <c r="T29" i="2"/>
  <c r="T28" i="2" s="1"/>
  <c r="T27" i="2" s="1"/>
  <c r="T26" i="2" s="1"/>
  <c r="T25" i="2" s="1"/>
  <c r="R31" i="2"/>
  <c r="R29" i="2" s="1"/>
  <c r="R28" i="2" s="1"/>
  <c r="R27" i="2" s="1"/>
  <c r="R26" i="2" s="1"/>
  <c r="R25" i="2" s="1"/>
  <c r="R24" i="2" s="1"/>
  <c r="P10" i="2" l="1"/>
  <c r="P9" i="2" s="1"/>
  <c r="P683" i="2" s="1"/>
  <c r="S28" i="2"/>
  <c r="S27" i="2" s="1"/>
  <c r="S26" i="2" s="1"/>
  <c r="S25" i="2" s="1"/>
  <c r="S24" i="2" s="1"/>
  <c r="S683" i="2" s="1"/>
  <c r="Q28" i="2"/>
  <c r="Q27" i="2" s="1"/>
  <c r="Q26" i="2" s="1"/>
  <c r="Q25" i="2" s="1"/>
  <c r="Q24" i="2" s="1"/>
  <c r="T24" i="2"/>
  <c r="T16" i="2" s="1"/>
  <c r="T14" i="2" s="1"/>
  <c r="T13" i="2" s="1"/>
  <c r="T12" i="2" s="1"/>
  <c r="T11" i="2" s="1"/>
  <c r="Q16" i="2"/>
  <c r="Q14" i="2" s="1"/>
  <c r="Q13" i="2" s="1"/>
  <c r="Q12" i="2" s="1"/>
  <c r="Q11" i="2" s="1"/>
  <c r="R16" i="2"/>
  <c r="R14" i="2" s="1"/>
  <c r="R13" i="2" s="1"/>
  <c r="R12" i="2" s="1"/>
  <c r="R11" i="2" s="1"/>
  <c r="P687" i="2" l="1"/>
  <c r="Q10" i="2"/>
  <c r="Q9" i="2" s="1"/>
  <c r="Q683" i="2" s="1"/>
  <c r="T10" i="2"/>
  <c r="T9" i="2" s="1"/>
  <c r="R10" i="2"/>
  <c r="R9" i="2" s="1"/>
  <c r="R683" i="2" s="1"/>
  <c r="Q686" i="2" l="1"/>
  <c r="R688" i="2"/>
  <c r="T355" i="2" l="1"/>
  <c r="T352" i="2" s="1"/>
  <c r="T351" i="2" s="1"/>
  <c r="T350" i="2" s="1"/>
  <c r="T349" i="2" s="1"/>
  <c r="T207" i="2" s="1"/>
  <c r="T202" i="2" l="1"/>
  <c r="T683" i="2" s="1"/>
  <c r="O355" i="2"/>
  <c r="O352" i="2" s="1"/>
  <c r="O351" i="2" l="1"/>
  <c r="O350" i="2" s="1"/>
  <c r="O349" i="2" s="1"/>
  <c r="O207" i="2" l="1"/>
  <c r="O202" i="2" s="1"/>
  <c r="C355" i="2" l="1"/>
  <c r="D355" i="2"/>
  <c r="E355" i="2"/>
  <c r="F355" i="2"/>
  <c r="C356" i="2"/>
  <c r="D356" i="2"/>
  <c r="E356" i="2"/>
  <c r="F356" i="2"/>
  <c r="G356" i="2"/>
  <c r="O655" i="2" l="1"/>
  <c r="O438" i="2" s="1"/>
  <c r="O683" i="2" s="1"/>
  <c r="O689" i="2" s="1"/>
</calcChain>
</file>

<file path=xl/sharedStrings.xml><?xml version="1.0" encoding="utf-8"?>
<sst xmlns="http://schemas.openxmlformats.org/spreadsheetml/2006/main" count="2907" uniqueCount="586">
  <si>
    <t/>
  </si>
  <si>
    <t>тысяч рублей</t>
  </si>
  <si>
    <t>Наименование</t>
  </si>
  <si>
    <t>Целевая статья расходов</t>
  </si>
  <si>
    <t>04</t>
  </si>
  <si>
    <t>10</t>
  </si>
  <si>
    <t>Закупка товаров, работ и услуг для государственных (муниципальных) нужд</t>
  </si>
  <si>
    <t>200</t>
  </si>
  <si>
    <t>Образование</t>
  </si>
  <si>
    <t>07</t>
  </si>
  <si>
    <t>Предоставление субсидий бюджетным, автономным учреждениям и иным некоммерческим организациям</t>
  </si>
  <si>
    <t>600</t>
  </si>
  <si>
    <t>Социальное обеспечение и иные выплаты населению</t>
  </si>
  <si>
    <t>05</t>
  </si>
  <si>
    <t>09</t>
  </si>
  <si>
    <t>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</si>
  <si>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</si>
  <si>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</si>
  <si>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Иные бюджетные ассигнования</t>
  </si>
  <si>
    <t>800</t>
  </si>
  <si>
    <t>02</t>
  </si>
  <si>
    <t>03</t>
  </si>
  <si>
    <t>06</t>
  </si>
  <si>
    <t>Межбюджетные трансферты</t>
  </si>
  <si>
    <t>500</t>
  </si>
  <si>
    <t>Обеспечение функций государственных органов</t>
  </si>
  <si>
    <t>Руководство и управление в сфере установленных функций</t>
  </si>
  <si>
    <t>Социальная политика</t>
  </si>
  <si>
    <t>Общее образование</t>
  </si>
  <si>
    <t>Культура и кинематография</t>
  </si>
  <si>
    <t>08</t>
  </si>
  <si>
    <t>Культура</t>
  </si>
  <si>
    <t>Другие вопросы в области культуры, кинематографии</t>
  </si>
  <si>
    <t>Общегосударственные вопросы</t>
  </si>
  <si>
    <t>Национальная безопасность и правоохранительная деятельность</t>
  </si>
  <si>
    <t>Дошкольное образование</t>
  </si>
  <si>
    <t>Другие вопросы в области образования</t>
  </si>
  <si>
    <t>Охрана семьи и детства</t>
  </si>
  <si>
    <t>Сельское хозяйство и рыболовство</t>
  </si>
  <si>
    <t>Другие вопросы в области национальной экономики</t>
  </si>
  <si>
    <t>12</t>
  </si>
  <si>
    <t>Жилищно-коммунальное хозяйство</t>
  </si>
  <si>
    <t>Капитальные вложения в объекты недвижимого имущества государственной (муниципальной) собственности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</si>
  <si>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</si>
  <si>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</si>
  <si>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11</t>
  </si>
  <si>
    <t>Другие общегосударственные вопросы</t>
  </si>
  <si>
    <t>13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</si>
  <si>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</si>
  <si>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</si>
  <si>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</si>
  <si>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</si>
  <si>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</si>
  <si>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ВСЕГО РАСХОДОВ</t>
  </si>
  <si>
    <t>Совет народных депутатов муниципального образования "Гиагинский район"</t>
  </si>
  <si>
    <t>Обеспечение деятельности представительного органа муниципального образования "Гиагинский район"</t>
  </si>
  <si>
    <t>Председатель представительного органа муниципального образования</t>
  </si>
  <si>
    <t>Обеспечение функций органами местного самоуправления</t>
  </si>
  <si>
    <t>Управление культуры администрации муниципального образования "Гиагинский район"</t>
  </si>
  <si>
    <t xml:space="preserve">Муниципальная программа МО «Гиагинский район»  «Энергосбережение и повышение энергетической эффективности» </t>
  </si>
  <si>
    <t>Муниципальная программа МО «Гиагинский район» «Развитие культуры и искусства»</t>
  </si>
  <si>
    <t>Подпрограмма "Сохранение и развитие дополнительного образования в сфере культуры"</t>
  </si>
  <si>
    <t>Обеспечение деятельности (оказание услуг) подведомственных муниципальных бюджетных учреждений</t>
  </si>
  <si>
    <t>Подпрограмма «Сохранение и развитие культурно-досуговой деятельности»</t>
  </si>
  <si>
    <t>Подпрограмма «Сохранение и развитие музейного дела»</t>
  </si>
  <si>
    <t>Подпрограмма «Сохранение и развитие библиотечного обслуживания»</t>
  </si>
  <si>
    <t>Подпрограмма «Организационное обеспечение реализации муниципальной программы»</t>
  </si>
  <si>
    <t>Обеспечение функций органов местного самоуправления</t>
  </si>
  <si>
    <t>Управление финансов администрации муниципального образования "Гиагинский район"</t>
  </si>
  <si>
    <t xml:space="preserve">Муниципальная программа МО «Гиагинский район» «Управление муниципальными финансами» </t>
  </si>
  <si>
    <t>Подпрограмма «Обеспечение реализации муниципальной программы МО «Гиагинский район»  «Управление муниципальными  финансами»</t>
  </si>
  <si>
    <t>Реализация иных мероприятий в рамках непрограммных расходов муниципального образования «Гиагинский район»</t>
  </si>
  <si>
    <t>Резервные фонды местных администраций</t>
  </si>
  <si>
    <t>Выплата единовременного поощрения в связи с выходом на муниципальную пенсию за выслугу лет</t>
  </si>
  <si>
    <t>Управление образования администрации муниципального образования "Гиагинский район"</t>
  </si>
  <si>
    <t xml:space="preserve">Муниципальная программа МО «Гиагинский район» «Развитие образования» </t>
  </si>
  <si>
    <t>Подпрограмма «Развитие дошкольного образования»</t>
  </si>
  <si>
    <t>Подпрограмма "Развитие общего образования"</t>
  </si>
  <si>
    <t>Подпрограмма «Развитие дополнительного образования»</t>
  </si>
  <si>
    <t>Подпрограмма «Организационное и методическое обеспечение реализации муниципальной программы»</t>
  </si>
  <si>
    <t>Осуществление отдельных государственных полномочий Республики Адыгея по опеке и попечительству в отношении несовершеннолетних лиц</t>
  </si>
  <si>
    <t>Предоставление ежемесячного вознаграждения и ежемесячного дополнительного вознаграждения приемным родителям</t>
  </si>
  <si>
    <t>Контрольно-счетная палата муниципального образования "Гиагинский район"</t>
  </si>
  <si>
    <t>Обеспечение деятельности контрольного (контрольно-счетного) органа</t>
  </si>
  <si>
    <t>Руководитель контрольного (контрольно - счетного) органа и его заместитель</t>
  </si>
  <si>
    <t>Обеспечение функций государственных органов (переданные полномочия сельских поселений на содержание специалиста)</t>
  </si>
  <si>
    <t>Обеспечение деятельности работников подведомственных муниципальных казенных учреждений</t>
  </si>
  <si>
    <t>Администрация муниципального образования "Гиагинский район"</t>
  </si>
  <si>
    <t>Функционирование высшего должностного лица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</si>
  <si>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</si>
  <si>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</si>
  <si>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Реализация функций органов местного самоуправления</t>
  </si>
  <si>
    <t>Обеспечение проведения выборов, референдумов</t>
  </si>
  <si>
    <t>Проведение выборов и референдумов</t>
  </si>
  <si>
    <t>Проведение выборов депутатов представительного органа муниципального образования</t>
  </si>
  <si>
    <t>Муниципальная программа МО "Гиагинский район" "Защита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</si>
  <si>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 xml:space="preserve">Национальная экономика </t>
  </si>
  <si>
    <t>Проведение ежегодных мероприятий, связанных с подведением итогов работы предприятий АПК, КФХ</t>
  </si>
  <si>
    <t xml:space="preserve">Образование </t>
  </si>
  <si>
    <t>Муниципальная программа МО "Гиагинский район" "Развитие молодежной политики"</t>
  </si>
  <si>
    <t>Подпрограмма "Поддержка молодежной политики"</t>
  </si>
  <si>
    <t>Пенсионное обеспечение</t>
  </si>
  <si>
    <t xml:space="preserve">Доплаты к пенсиям муниципальных служащих </t>
  </si>
  <si>
    <t>Социальное обеспечение населения</t>
  </si>
  <si>
    <t xml:space="preserve">Другие вопросы в области социальной политики </t>
  </si>
  <si>
    <t>Осуществление отдельных государственных полномочий Республики Адыгея по опеке и попечительству в отношении отдельных категорий совершеннолетних лиц</t>
  </si>
  <si>
    <t>Физическая культура и спорт</t>
  </si>
  <si>
    <t>Физическая культура</t>
  </si>
  <si>
    <t>Муниципальная программа МО "Гиагинский район" "Развитие физической культуры и спорта"</t>
  </si>
  <si>
    <t>Средства массовой информации</t>
  </si>
  <si>
    <t>Периодическая печать и издательства</t>
  </si>
  <si>
    <t>Поддержка издательств и периодических средств массовой информации</t>
  </si>
  <si>
    <t>Осуществление государственных полномочий Республики Адыгея в сфере административных правонарушений</t>
  </si>
  <si>
    <t>Подпрограмма "Профилактика правонарушений, борьба с преступностью и обеспечение безопасности граждан в МО "Гиагинский район"</t>
  </si>
  <si>
    <t>Ведомственные целевые программы МО "Гиагинский район", не включенные в состав муниципальных программ</t>
  </si>
  <si>
    <t xml:space="preserve">Межбюджетные  трансферты </t>
  </si>
  <si>
    <t>Мероприятия в области строительства, архитектуры и градостроительства</t>
  </si>
  <si>
    <t>Муниципальная программа МО "Гиагинский район" "Обеспечение безопасности дорожного движения"</t>
  </si>
  <si>
    <t>Агитационно-профилактическая работа, профилактика детского дорожно-транспортного травматизма</t>
  </si>
  <si>
    <t>Муниципальная программа МО "Гиагинский район" "Развитие образования"</t>
  </si>
  <si>
    <t>Подпрограмма "Развитие дошкольного образования"</t>
  </si>
  <si>
    <t>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</t>
  </si>
  <si>
    <t>Компенсационные выплаты на оплату жилья и коммунальных услуг</t>
  </si>
  <si>
    <t>Развитие  дошкольного образования</t>
  </si>
  <si>
    <t>Питание учащихся</t>
  </si>
  <si>
    <t>Развитие учреждений дополнительного образования</t>
  </si>
  <si>
    <t>Дорожное хозяйство</t>
  </si>
  <si>
    <t xml:space="preserve">Муниципальная программа  МО "Гиагинский район" "Развитие информатизации" </t>
  </si>
  <si>
    <t xml:space="preserve">Муниципальная программа МО "Гиагинский район"  "Доступная среда" </t>
  </si>
  <si>
    <t>71 2 00 00100</t>
  </si>
  <si>
    <t>71 0 00 00000</t>
  </si>
  <si>
    <t>71 2 00 00000</t>
  </si>
  <si>
    <t>71 2 00 00400</t>
  </si>
  <si>
    <t>63 0 00 00000</t>
  </si>
  <si>
    <t>63 5 00 00000</t>
  </si>
  <si>
    <t>63 5 03 00600</t>
  </si>
  <si>
    <t>63 1 00 00000</t>
  </si>
  <si>
    <t>63 1 03 00600</t>
  </si>
  <si>
    <t>63 1 04 00000</t>
  </si>
  <si>
    <t>6П 0 00 00000</t>
  </si>
  <si>
    <t>6П 0 01 00000</t>
  </si>
  <si>
    <t>66 0 00 00000</t>
  </si>
  <si>
    <t>66 0 01 00000</t>
  </si>
  <si>
    <t>Реализация мероприятий по энергосбережению и повышению энергетической эффективности</t>
  </si>
  <si>
    <t>63 2 00 00000</t>
  </si>
  <si>
    <t>63 2 03 00600</t>
  </si>
  <si>
    <t>63 3 00 00000</t>
  </si>
  <si>
    <t>63 3 02 00000</t>
  </si>
  <si>
    <t>63 3 03 00600</t>
  </si>
  <si>
    <t>63 6 00 00000</t>
  </si>
  <si>
    <t>63 6 01 00400</t>
  </si>
  <si>
    <t>63 6 02 00500</t>
  </si>
  <si>
    <t>6Ц 0 00 00000</t>
  </si>
  <si>
    <t>63 6 03 00500</t>
  </si>
  <si>
    <t>72 0 00 00000</t>
  </si>
  <si>
    <t>72 0 01 00000</t>
  </si>
  <si>
    <t>72 0 02 00000</t>
  </si>
  <si>
    <t>65 0 00 00000</t>
  </si>
  <si>
    <t>65 4 00 00000</t>
  </si>
  <si>
    <t>65 4 01 00000</t>
  </si>
  <si>
    <t>62 0 00 00000</t>
  </si>
  <si>
    <t>62 1 00 00000</t>
  </si>
  <si>
    <t>62 1 02 00000</t>
  </si>
  <si>
    <t>Обеспечение безопасности воспитанников и работников дошкольных образовательных организаций</t>
  </si>
  <si>
    <t>62 1 03 00000</t>
  </si>
  <si>
    <t>Закупка товаров, работ и услуг для обеспечения государственных (муниципальных) нужд</t>
  </si>
  <si>
    <t>62 1 03 00010</t>
  </si>
  <si>
    <t>62 1 04 00600</t>
  </si>
  <si>
    <t>62 1 04 60060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</si>
  <si>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</si>
  <si>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безопасности обучающихся и работников в общеобразовательных организациях</t>
  </si>
  <si>
    <t>62 2 00 00000</t>
  </si>
  <si>
    <t>62 2 02 00000</t>
  </si>
  <si>
    <t>62 2 04 00000</t>
  </si>
  <si>
    <t>Развитие общеобразовательных организаций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</si>
  <si>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</si>
  <si>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6Л 0 00 00000</t>
  </si>
  <si>
    <t>6Л 0 01 00000</t>
  </si>
  <si>
    <t>Обеспечение доступности объектов социальной направленности  для инвалидов и других маломобильных групп населения</t>
  </si>
  <si>
    <t>62 3 00 00000</t>
  </si>
  <si>
    <t>62 3 02 00000</t>
  </si>
  <si>
    <t>Обеспечение безопасности обучающихся и работников организаций дополнительного образования</t>
  </si>
  <si>
    <t>62 4 00 00000</t>
  </si>
  <si>
    <t>62 4 01 00400</t>
  </si>
  <si>
    <t>62 4 02 00500</t>
  </si>
  <si>
    <t>62 4 03 00500</t>
  </si>
  <si>
    <t>71 1 00 00000</t>
  </si>
  <si>
    <t>71 4 00 00000</t>
  </si>
  <si>
    <t>71 4 00 00100</t>
  </si>
  <si>
    <t>71 4 00 00400</t>
  </si>
  <si>
    <t>71 4 00 00410</t>
  </si>
  <si>
    <t>71 1 00 00100</t>
  </si>
  <si>
    <t>71 6 00 00400</t>
  </si>
  <si>
    <t>71 6 00 00000</t>
  </si>
  <si>
    <t>71 5 00 00000</t>
  </si>
  <si>
    <t>71 5 00 00800</t>
  </si>
  <si>
    <t>71 5 00 00900</t>
  </si>
  <si>
    <t>6Б 0 00 00000</t>
  </si>
  <si>
    <t>6Б 2 00 00000</t>
  </si>
  <si>
    <t>Реализация мероприятий по профилактике правонарушений, борьбе с преступностью и обеспечению безопасности граждан</t>
  </si>
  <si>
    <t>6Б 2 01 00000</t>
  </si>
  <si>
    <t>6Я 0 00 00000</t>
  </si>
  <si>
    <t>6Я 0 01 00000</t>
  </si>
  <si>
    <t>6Я 0 01 00100</t>
  </si>
  <si>
    <t>6Я 0 01 00200</t>
  </si>
  <si>
    <t xml:space="preserve">Эффективное управление, распоряжение имуществом, находящегося в муниципальной собственности МО "Гиагинский район" </t>
  </si>
  <si>
    <t>6И 0 00 00000</t>
  </si>
  <si>
    <t>6Д 0 00 00000</t>
  </si>
  <si>
    <t>Транспорт</t>
  </si>
  <si>
    <t>6Я 0 01 00300</t>
  </si>
  <si>
    <t>72 0 07 00000</t>
  </si>
  <si>
    <t>6Б 1 00 00000</t>
  </si>
  <si>
    <t>Реализация мероприятий по поддержке молодежной политики</t>
  </si>
  <si>
    <t>6Б 1 01 00000</t>
  </si>
  <si>
    <t>72 0 03 00000</t>
  </si>
  <si>
    <t>6Ф 0 00 00000</t>
  </si>
  <si>
    <t>6Г 0 00 00000</t>
  </si>
  <si>
    <t>6Г 0 01 00000</t>
  </si>
  <si>
    <t>Проведение спортивных мероприятий и сборов</t>
  </si>
  <si>
    <t>72 0 06 00000</t>
  </si>
  <si>
    <t>65 5 01 00400</t>
  </si>
  <si>
    <t>71 0 00 61010</t>
  </si>
  <si>
    <t>71 0 00 61030</t>
  </si>
  <si>
    <t>62 1 05 60080</t>
  </si>
  <si>
    <t>Компенсация родительской платы за присмотр и уход за детьми посещающими образовательные организации, реализующие  общеобразовательную программу дошкольного образования</t>
  </si>
  <si>
    <t>Социальная поддержка и социальное обслуживание детей-сирот, детей, оставшихся без попечения родителей (возмещение транспортных расходов)</t>
  </si>
  <si>
    <t>Социальная поддержка и социальное обслуживание детей-сирот, детей, оставшихся без попечения родителей (ежемесячные выплаты денежных средств на содержание детей, оставшихся без попечения родителей)</t>
  </si>
  <si>
    <t>71 0 00 61020</t>
  </si>
  <si>
    <t>71 0 00 61040</t>
  </si>
  <si>
    <t>Проведение и участие в спортивных соревнованиях, турнирах различных уровней</t>
  </si>
  <si>
    <t>62 1 04 00000</t>
  </si>
  <si>
    <t>6Ф 1 01 00000</t>
  </si>
  <si>
    <t>Организация работы по предоставлению молодым семьям социальных выплат на приобретение жилого помещения или строительство индивидуального жилого дома</t>
  </si>
  <si>
    <t>Подпрограмма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</si>
  <si>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6Ф 3 00 00000</t>
  </si>
  <si>
    <t>Обеспечение предоставления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</si>
  <si>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6Ф 3 01 00000</t>
  </si>
  <si>
    <t>Реализация мероприятий на осуществление государственных полномочий Республики Адыгея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</si>
  <si>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6Ф 3 01 R0820</t>
  </si>
  <si>
    <t>63 5 04 69010</t>
  </si>
  <si>
    <t>71 0 00 60120</t>
  </si>
  <si>
    <t>71 0 00 60130</t>
  </si>
  <si>
    <t>71 0 00 60140</t>
  </si>
  <si>
    <t>71 0 00 60150</t>
  </si>
  <si>
    <t>62 1 05 69010</t>
  </si>
  <si>
    <t>65 5 00 00000</t>
  </si>
  <si>
    <t>63 1 05 69010</t>
  </si>
  <si>
    <t>63 2 04 69010</t>
  </si>
  <si>
    <t>63 3 04 69010</t>
  </si>
  <si>
    <t>Выравнивание бюджетной обеспеченности сельских поселений</t>
  </si>
  <si>
    <t>Подпрограмма "Совершенствование системы межбюджетных отношений и содействие повышению уровня бюджетной обеспеченности сельских поселений"</t>
  </si>
  <si>
    <t>Дотации на выравнивание бюджетной обеспеченности сельских поселений за счет средств бюджета МО "Гиагинский район"</t>
  </si>
  <si>
    <t>65 4 01 00020</t>
  </si>
  <si>
    <t>Обеспечение деятельности подведомственного бюджетного учреждения</t>
  </si>
  <si>
    <t>63 5 03 00000</t>
  </si>
  <si>
    <t>63 1 03 00000</t>
  </si>
  <si>
    <t>63 2 03 00000</t>
  </si>
  <si>
    <t>63 3 03 00000</t>
  </si>
  <si>
    <t>Обеспечение деятельности управления культуры администрации МО "Гиагинский район"</t>
  </si>
  <si>
    <t>63 6 01 00000</t>
  </si>
  <si>
    <t>Обеспечение деятельности муниципального казенного учреждения "Централизованная бухгалтерия при управлении культуры администрации МО "Гиагинский район"</t>
  </si>
  <si>
    <t>63 6 02 00000</t>
  </si>
  <si>
    <t xml:space="preserve">Обеспечение  деятельности подведомственных муниципальных казенных учреждений </t>
  </si>
  <si>
    <t>Обеспечение деятельности муниципального казенного учреждения "Центр технического обеспечения учреждений культуры МО "Гиагинский район""</t>
  </si>
  <si>
    <t>62 2 03 00000</t>
  </si>
  <si>
    <t>62 2 03 00010</t>
  </si>
  <si>
    <t>62 2 03 00020</t>
  </si>
  <si>
    <t>62 2 03 00060</t>
  </si>
  <si>
    <t>62 2 03 00040</t>
  </si>
  <si>
    <t>62 2 03 00050</t>
  </si>
  <si>
    <t>62 2 04 00600</t>
  </si>
  <si>
    <t>62 2 04 60090</t>
  </si>
  <si>
    <t>62 2 05 69010</t>
  </si>
  <si>
    <t>62 3 03 00600</t>
  </si>
  <si>
    <t>Обеспечение деятельности управления образования администрации МО "Гиагинский район"</t>
  </si>
  <si>
    <t>Обеспечение деятельности управления финансов администрации МО "Гиагинский район"</t>
  </si>
  <si>
    <t>65 5 01 00000</t>
  </si>
  <si>
    <t>62 4 01 00000</t>
  </si>
  <si>
    <t>Обеспечение деятельности муниципального казенного учреждения "Централизованная бухгалтерия при управлении образования администрации МО "Гиагинский район"</t>
  </si>
  <si>
    <t>62 4 02 00000</t>
  </si>
  <si>
    <t>Обеспечение деятельности муниципального казенного учреждения образования "Районный методический кабинет" муниципального образования "Гиагинский район"</t>
  </si>
  <si>
    <t>Обеспечение  деятельности подведомственных муниципальных казенных учреждений</t>
  </si>
  <si>
    <t>62 4 03 00000</t>
  </si>
  <si>
    <t>62 3 04 00000</t>
  </si>
  <si>
    <t>62 3 04 00010</t>
  </si>
  <si>
    <t>62 3 04 00030</t>
  </si>
  <si>
    <t>62 3 05 69010</t>
  </si>
  <si>
    <t>63 6 03 00000</t>
  </si>
  <si>
    <t>72 0 04 00000</t>
  </si>
  <si>
    <t>72 0 05 00000</t>
  </si>
  <si>
    <t>72 0 06 00010</t>
  </si>
  <si>
    <t xml:space="preserve">Осуществление подготовки и проведение мероприятий, связанных с призывом на военную службу </t>
  </si>
  <si>
    <t>Субсидии на оказание услуг по транспортному обслуживанию населения</t>
  </si>
  <si>
    <t>Возмещение части затрат по транспортному обслуживанию населения в границах поселения</t>
  </si>
  <si>
    <t>63 1 02 00000</t>
  </si>
  <si>
    <t>Создание благоприятных условий для воспитанников дошкольных образовательных организаций в соответствии с требованиями санитарных норм и правил</t>
  </si>
  <si>
    <t>62 3 03 00000</t>
  </si>
  <si>
    <t>Муниципальная программа муниципального образования "Гиагинский район" "Обеспечение доступным и комфортным жильем и коммунальными услугами"</t>
  </si>
  <si>
    <t>Жилищное хозяйство</t>
  </si>
  <si>
    <t>6У 0 00 00000</t>
  </si>
  <si>
    <t>Муниципальная программа МО "Гиагинский район" Улучшение демографической ситуации на территории муниципального образования ""Гиагинский район"</t>
  </si>
  <si>
    <t>6У 0 01 00000</t>
  </si>
  <si>
    <t>Мероприятия по укреплению института семьи и повышению статуса семьи в обществе</t>
  </si>
  <si>
    <t>6У 0 02 00000</t>
  </si>
  <si>
    <t>Пропаганда здорового и активного образа жизни</t>
  </si>
  <si>
    <t>6У 0 03 00000</t>
  </si>
  <si>
    <t>Повышение материнства, отцовства и детства</t>
  </si>
  <si>
    <t>6С 0 00 00000</t>
  </si>
  <si>
    <t>Создание благоприятных условий для воспитанников организаций дополнительного образования в соответствии с требованиями санитарных норм и правил</t>
  </si>
  <si>
    <t>62 3 04 00040</t>
  </si>
  <si>
    <t>65 4 01 00010</t>
  </si>
  <si>
    <t xml:space="preserve">Создание в общеобразовательных организациях, расположенных в сельской местности, условий для занятий физической культуры и спорта </t>
  </si>
  <si>
    <t>63 5 05 00000</t>
  </si>
  <si>
    <t>Дополнительное образование детей</t>
  </si>
  <si>
    <t>6Ц 0 01 00000</t>
  </si>
  <si>
    <t>6Ф 4 00 00000</t>
  </si>
  <si>
    <t>71 0 00 61060</t>
  </si>
  <si>
    <t>Благоустройство</t>
  </si>
  <si>
    <t>6Ф 1 01 L4970</t>
  </si>
  <si>
    <t xml:space="preserve">Укрепление и развитие материально-технической базы, включая капитальный ремонт и реконструкцию зданий и помещений, обеспечение их современным оборудованием </t>
  </si>
  <si>
    <t>62 2 03 00070</t>
  </si>
  <si>
    <t>Комплектование библиотечных фондов</t>
  </si>
  <si>
    <t>Создание благоприятных условий для обучающихся образовательных организаций в соответствии с требованиями санитарных норм и правил</t>
  </si>
  <si>
    <t>Проведение торжественных мероприятий, посвященных чествованию победителей, призеров районных олимпиад, медалистов и выпускников образовательных учреждений</t>
  </si>
  <si>
    <t>Выплата стипендий учащимся - победителям республиканских, всероссийских и международных олимпиад, конкурсов, соревнований</t>
  </si>
  <si>
    <t>Организация временного трудоустройства несовершеннолетних обучающихся общеобразовательных организаций в возрасте от 14 до 18 лет в свободное от учебы время</t>
  </si>
  <si>
    <t>Участие в мероприятиях, конкурсах, слетах, олимпиадах, фестивалях, спортивных соревнованиях</t>
  </si>
  <si>
    <t>Организация работы летних оздоровительных лагерей с дневным пребыванием детей на базе общеобразовательных организаций</t>
  </si>
  <si>
    <t>Совершенствование системы учета и содержание объектов собственности МО "Гиагинский район", совершенствование механизма управления и распоряжения объектов недвижимости, обеспечение полноты и достоверности учета муниципального имущества</t>
  </si>
  <si>
    <t>Разграничение государственной собственности на землю</t>
  </si>
  <si>
    <t>Реализация мероприятий на предоставление молодым семьям социальных выплат на приобретение жилого помещения или строительства индивидуального жилого дома</t>
  </si>
  <si>
    <t>Субсидии на возмещение части затрат по капитальному ремонту многоквартирных домов некоммерческим организациям</t>
  </si>
  <si>
    <t>6Я 0 01 00400</t>
  </si>
  <si>
    <t>Обеспечение сохранности имущества, приведение его в нормативное состояние и соответствие установленным санитарным и техническим правилам и нормам, иным требованиям законодательства</t>
  </si>
  <si>
    <t>Частичная компенсация дополнительных расходов на повышение оплаты труда работников бюджетной сферы</t>
  </si>
  <si>
    <t>63 5 03 S0550</t>
  </si>
  <si>
    <t>63 1 03 S0550</t>
  </si>
  <si>
    <t>63 2 03 S0550</t>
  </si>
  <si>
    <t>63 3 03 S0550</t>
  </si>
  <si>
    <t>62 3 03 S0550</t>
  </si>
  <si>
    <t>62 1 04 S0550</t>
  </si>
  <si>
    <t>62 2 04 S0550</t>
  </si>
  <si>
    <t>71 0 F2 55550</t>
  </si>
  <si>
    <t>6П 0 04 00000</t>
  </si>
  <si>
    <t>Проведение благотворительных марафонов</t>
  </si>
  <si>
    <t>Укрепление и развитие материально-технической базы, включая капитальный ремонт и реконструкцию зданий и помещений, обеспечение их современным оборудованием</t>
  </si>
  <si>
    <t>6И 1 01 00000</t>
  </si>
  <si>
    <t>6И 1 00 00000</t>
  </si>
  <si>
    <t>Подпрограмма "Профилактика терроризма и экстремизма, а также минимизации и (или) ликвидации последствий проявления терроризма и экстремизма"</t>
  </si>
  <si>
    <t>62 3 03 0П600</t>
  </si>
  <si>
    <t>Обеспечение функционирования модели персонифицированного финансирования  дополнительного образования детей</t>
  </si>
  <si>
    <t>Бюджет РА</t>
  </si>
  <si>
    <t>Поддержка отрасли культуры (муниципальная поддержка лучших сельских учреждений культуры)</t>
  </si>
  <si>
    <t>Подпрограмма "Защита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</si>
  <si>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6И 2 01 00000</t>
  </si>
  <si>
    <t>6И 2 00 00000</t>
  </si>
  <si>
    <t>6И 3 01 00000</t>
  </si>
  <si>
    <t>6И 3 01 00500</t>
  </si>
  <si>
    <t>6И 3 00 00000</t>
  </si>
  <si>
    <t>Подпрограмма "Обеспечение деятельности МКУ ЕДДС МО "Гиагинский район"</t>
  </si>
  <si>
    <t>62 2 E2 50970</t>
  </si>
  <si>
    <t>6Д 2 00 00000</t>
  </si>
  <si>
    <t>Реализация мероприятий по формированию современной городской среды</t>
  </si>
  <si>
    <t>6Д 1 01 00000</t>
  </si>
  <si>
    <t>6Д 1 00 00000</t>
  </si>
  <si>
    <t>Подпрограмма  "Развитие сельского хозяйства"</t>
  </si>
  <si>
    <t>Реализация  мероприятий по профилактике терроризма и экстремизма</t>
  </si>
  <si>
    <t>Реализация  мероприятий по защите населения и территории от чрезвычайных ситуаций природного и техногенного характера</t>
  </si>
  <si>
    <t>Предоставление единовременной выплаты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</si>
  <si>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Формирование современной информатизационной и телекоммуникационной инфраструктуры и обеспечение ее надежного функционирования</t>
  </si>
  <si>
    <t>Осуществление государственных полномочий Республики Адыгея по формированию, организации деятельности административных комиссий и составлению протоколов об административных правонарушениях</t>
  </si>
  <si>
    <t>Обеспечение деятельности Единой дежурно-диспетчерской службы</t>
  </si>
  <si>
    <t>72 0 08 00310</t>
  </si>
  <si>
    <t>Содержание объектов специального назначения за счет средств бюджета МО Гиагинский район"</t>
  </si>
  <si>
    <t>62 2 09 60220</t>
  </si>
  <si>
    <t>6С 0 01 00000</t>
  </si>
  <si>
    <t>Проведение ремонта в жилых домах ветеранов ВОВ</t>
  </si>
  <si>
    <t>63 1 06 00000</t>
  </si>
  <si>
    <t xml:space="preserve">Организация бесплатного горячего питания обучающихся, получающих начальное общее образование в муниципальных образовательных организациях </t>
  </si>
  <si>
    <t>62 2 11 L3040</t>
  </si>
  <si>
    <t>Бюджет МО</t>
  </si>
  <si>
    <t>63 2 01 00000</t>
  </si>
  <si>
    <t>64 0 00 00000</t>
  </si>
  <si>
    <t>Муниципальная программа МО "Гиагинский район"  "Развитие малого и среднего предпринимательства муниципального образования "Гиагинский район"</t>
  </si>
  <si>
    <t>64 0 01 00000</t>
  </si>
  <si>
    <t>64 0 02 00000</t>
  </si>
  <si>
    <t>с/п</t>
  </si>
  <si>
    <t>субвенц</t>
  </si>
  <si>
    <t>Субсидии местным бюджетам на развитие транспортной инфраструктуры в сельской местности</t>
  </si>
  <si>
    <t>субсидии</t>
  </si>
  <si>
    <t>иные межбюдж</t>
  </si>
  <si>
    <t>дотация</t>
  </si>
  <si>
    <t>Мероприятия по информационной поддержке, оказание консультационных и других услуг СОНКО</t>
  </si>
  <si>
    <t>Муниципальная программа МО "Гиагинский район" Улучшение демографической ситуации на территории муниципального образования "Гиагинский район"</t>
  </si>
  <si>
    <t>63 1 01 00000</t>
  </si>
  <si>
    <t>71 0 00 61070</t>
  </si>
  <si>
    <t>Организация мероприятий при осуществлении деятельности по обращению с животными без владельцев</t>
  </si>
  <si>
    <t>63 5 А1 55193</t>
  </si>
  <si>
    <t>63 2 05 L5195</t>
  </si>
  <si>
    <t>Выполнение других обязательств муниципального образования "Гиагинский район"</t>
  </si>
  <si>
    <t>72 0 12 00000</t>
  </si>
  <si>
    <t>Обеспечение безопасности в учреждениях культуры</t>
  </si>
  <si>
    <t>Государственная поддержка отрасли культуры (софинансирование расходных обязательств, возникающих при реализации мероприятий по модернизации региональных и муниципальных детских школ искусств по видам искусств путем их реконструкции, капитального ремонта)</t>
  </si>
  <si>
    <t>№ п/п</t>
  </si>
  <si>
    <t>Код прямого получа-теля</t>
  </si>
  <si>
    <t>Реализация мероприятий по поддержке предпринимательской активности населения</t>
  </si>
  <si>
    <t>Реализация мероприятий по формированию положительного образа предпринимателя, популяризации предпринимательства</t>
  </si>
  <si>
    <t>Мероприятия, реализуемые за счет межбюджетных трансфертов, предоставляемых из республиканского бюджета Республики Адыгея бюджету муниципального образования "Гиагинский район"</t>
  </si>
  <si>
    <t>63 5 04 00000</t>
  </si>
  <si>
    <t>63 1 05 00000</t>
  </si>
  <si>
    <t>63 1 06 L5195</t>
  </si>
  <si>
    <t>63 2 04 00000</t>
  </si>
  <si>
    <t xml:space="preserve">Поддержка отрасли культуры </t>
  </si>
  <si>
    <t>63 2 05 00000</t>
  </si>
  <si>
    <t>Мероприятия в рамках регионального проекта "Обеспечение качественно нового уровня развития инфраструктуры культуры" ("Культурная среда")</t>
  </si>
  <si>
    <t>63 5 А1 00000</t>
  </si>
  <si>
    <t>63 3 04 00000</t>
  </si>
  <si>
    <t>63 3 05 00000</t>
  </si>
  <si>
    <t>62 1 05 00000</t>
  </si>
  <si>
    <t>62 2 05 00000</t>
  </si>
  <si>
    <t>62 2 E2 00000</t>
  </si>
  <si>
    <t>Мероприятия в рамках регионального проекта "Успех каждого ребенка"</t>
  </si>
  <si>
    <t>Компенсация за работу по подготовке и проведению единого государственного экзамена</t>
  </si>
  <si>
    <t>62 2 09 00000</t>
  </si>
  <si>
    <t>Организация бесплатного горячего питания обучающихся, получающих начальное общее образование в образовательных организациях</t>
  </si>
  <si>
    <t>62 2 11 00000</t>
  </si>
  <si>
    <t>72 0 08 00000</t>
  </si>
  <si>
    <t xml:space="preserve">Муниципальная программа МО "Гиагинский район" "Доступная среда" </t>
  </si>
  <si>
    <t>62 3 05 00000</t>
  </si>
  <si>
    <t xml:space="preserve">Содержание объектов специального назначения </t>
  </si>
  <si>
    <t>Обеспечение отдыха и оздоровления детей в оздоровительных лагерях с дневным пребыванием детей на базе общеобразовательных организаций</t>
  </si>
  <si>
    <t>6П 0 05 00000</t>
  </si>
  <si>
    <t>Подпрограмма "Обеспечением жильем молодых семей"</t>
  </si>
  <si>
    <t>Управляющая делами Совета народных депутатов муниципального образования "Гиагинский район"</t>
  </si>
  <si>
    <t>71 0 00 54690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</si>
  <si>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</si>
  <si>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62 2 10 53030</t>
  </si>
  <si>
    <t>62 2 10 00000</t>
  </si>
  <si>
    <t>Ежемесячное денежное вознаграждение за классное руководство педагогическим работникам  общеобразовательных организаций</t>
  </si>
  <si>
    <t>Ведомственная целевая программа "Управление муниципальным имуществом и земельными ресурсами МО "Гиагинский район"</t>
  </si>
  <si>
    <t>Осуществление государственных полномочий Российской Федерации по подготовке и проведению Всероссийской переписи населения, переданных для их осуществления исполнительным органам государственной власти Республики Адыгея</t>
  </si>
  <si>
    <t>71 5 00 00700</t>
  </si>
  <si>
    <t>Проведение выборов главы муниципального образования</t>
  </si>
  <si>
    <t>увеличение  (налоговые и неналоговые доходы)</t>
  </si>
  <si>
    <t>безвозмезные</t>
  </si>
  <si>
    <t>62 1 03 00030</t>
  </si>
  <si>
    <t>Благоустройство дошкольных учреждений</t>
  </si>
  <si>
    <t>62 2 03 00080</t>
  </si>
  <si>
    <t>Благоустройство общеобразовательных организаций</t>
  </si>
  <si>
    <t>63 1 А2 55195</t>
  </si>
  <si>
    <t>63 2 А2 55195</t>
  </si>
  <si>
    <t>Государственная поддержка отрасли культуры (государственная поддержка лучших работников сельских учреждений культуры)</t>
  </si>
  <si>
    <t>6Д 2 04 L576F</t>
  </si>
  <si>
    <t>Обеспечение комплексного развития сельских территорий (современный облик сельских территориях)</t>
  </si>
  <si>
    <t>Подпрограмма "Комплексное развитие сельских территорий"</t>
  </si>
  <si>
    <t>Подпрограмма "Комплексное развитие сельских территорий "</t>
  </si>
  <si>
    <t>Благоустройство территории учреждений культуры</t>
  </si>
  <si>
    <t>Защита населения и территории от чрезвычайных ситуаций природного и техногенного характера, пожарная безопасность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</si>
  <si>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</si>
  <si>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62 2 06 00010</t>
  </si>
  <si>
    <t>63 5 02 00000</t>
  </si>
  <si>
    <t>Благоустройство территорий учреждений дополнительного образования</t>
  </si>
  <si>
    <t>62 1 03 00040</t>
  </si>
  <si>
    <t>Поощерение педагогов. развивающих творческие способности обучающихся и общеобразовательных организаций. внедряющих инновационные технологии</t>
  </si>
  <si>
    <t>62 2 03 00090</t>
  </si>
  <si>
    <t>62 3 06 00000</t>
  </si>
  <si>
    <t>62 3 06 00010</t>
  </si>
  <si>
    <t>Создание в организациях дополнительного образования, расположенных в сельской местности, условий для занятий физической культурой и спортом</t>
  </si>
  <si>
    <t>Поощерение педагогических работников. развивающих творческие способности детей</t>
  </si>
  <si>
    <t>62 3 04 00050</t>
  </si>
  <si>
    <t>6Д 2 05 00000</t>
  </si>
  <si>
    <t>Реализация мероприятий по рекультивации земельных участков после накопления твердых коммунальных отходов</t>
  </si>
  <si>
    <t>увеличение за счет остатков</t>
  </si>
  <si>
    <t>71 0 00 55490</t>
  </si>
  <si>
    <t>За достижение показателей деятельности органов местного самоуправления</t>
  </si>
  <si>
    <t>Иные дотации</t>
  </si>
  <si>
    <t>Иные межбюджетные трансферты для финансового обеспечения расходных обязательств по решению вопросов местного значения</t>
  </si>
  <si>
    <t>65 4 03 00040</t>
  </si>
  <si>
    <t>Иные межбюджетные трансферты</t>
  </si>
  <si>
    <t>Субсидии на улучшение качества благоустройства сельских территорий</t>
  </si>
  <si>
    <t>6Д 2 01 00001</t>
  </si>
  <si>
    <t>Субсидии на создание и развитие инфраструктуры на сельских территориях</t>
  </si>
  <si>
    <t>ВСЕГО     МБ          на 2022 год</t>
  </si>
  <si>
    <t>63 1 02 L4670</t>
  </si>
  <si>
    <t>Мероприятие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</si>
  <si>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 xml:space="preserve"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 </t>
  </si>
  <si>
    <t>63 3 05 L5190</t>
  </si>
  <si>
    <t>Развитие сети учреждений культурно-досуговой деятельности</t>
  </si>
  <si>
    <t>Реализация мероприятий по благоустройству административных центров муниципальных районов и городских округов с численностью населения до 150 тысяч человек</t>
  </si>
  <si>
    <t>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</si>
  <si>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62 2 03 60800</t>
  </si>
  <si>
    <t>71 7 00 00000</t>
  </si>
  <si>
    <t>71 7 00 00500</t>
  </si>
  <si>
    <t>Обеспечение деяльности муниципального казенного учреждения "Хозяйственно-эксплуатационная служба" МО "Гиагинский район"</t>
  </si>
  <si>
    <t>Реализация иных мероприятий в рамках непрограммных расходов муниципального образования "Гиагинский район"</t>
  </si>
  <si>
    <t>Массовый спорт</t>
  </si>
  <si>
    <t>6Т 0 00 00000</t>
  </si>
  <si>
    <t>62 3 04 00080</t>
  </si>
  <si>
    <t>Проведение профилактических мероприятий в соответствии с порядком Минздрава РФ (мед.осмотры, мед.профилактика, диспанциризация)</t>
  </si>
  <si>
    <t>6Т 0 00 01000</t>
  </si>
  <si>
    <t xml:space="preserve">Муниципальная программа МО "Гиагинский район"  "Укрепление общественного здоровья среди населения муниципального образования "Гиагинский район" </t>
  </si>
  <si>
    <t>63 1 А1 55130</t>
  </si>
  <si>
    <t>Муниципальная программа МО "Гиагинский район"  "Комплексное развитие сельских территорий"</t>
  </si>
  <si>
    <t>Мероприятие по созданию и развитию инфраструктуры на сельских территориях</t>
  </si>
  <si>
    <t>6К 0 00 00000</t>
  </si>
  <si>
    <t>6К 0 01 00000</t>
  </si>
  <si>
    <t>Мероприятие по улучшению жилищных условий граждан, проживающих на сельских территориях</t>
  </si>
  <si>
    <t>6К 0 02 00000</t>
  </si>
  <si>
    <t>Муниципальная программа МО "Гиагинский район" "Комплексное развитие сельских территорий"</t>
  </si>
  <si>
    <t>Поощерение педагогических работников, развивающих творческие способности детей и организаций, внедряющих инновационные технологии</t>
  </si>
  <si>
    <t>71 0 00 60440</t>
  </si>
  <si>
    <t>Коммунальное хозяйство</t>
  </si>
  <si>
    <t>Субсидии на мероприятия по энергосбережению и повышению энергетической эффективности в муниципальном секторе за счет средств республиканского бюджета РА</t>
  </si>
  <si>
    <t>66 0 02 60310</t>
  </si>
  <si>
    <t>Поддержка добровольческих (волонтерских) организаций в целях стимулирования их работы, в том числе по реализации социокультурных проектов</t>
  </si>
  <si>
    <t>63 1 07 00000</t>
  </si>
  <si>
    <t>63 3 02 00040</t>
  </si>
  <si>
    <t>63 2 02 00000</t>
  </si>
  <si>
    <t>Капитальные вложения в объекты государственной (муниципальной) собственности</t>
  </si>
  <si>
    <t>6К 0 02 L5761</t>
  </si>
  <si>
    <t>Обеспечение комплексного развития сельских территорий (улучшение жилищных условий граждан, проживающих в сельских территориях)</t>
  </si>
  <si>
    <t xml:space="preserve">Муниципальная программа МО "Гиагинский район" "Развитие сельского хозяйства на территории МО "Гиагинский район" </t>
  </si>
  <si>
    <t xml:space="preserve">Муниципальная программа МО "Гиагинский район"  "Развитие сельского хозяйства на территории МО "Гиагинский район" </t>
  </si>
  <si>
    <t>Возмещение части затрат по транспортному обслуживанию населения между поселениями в границах муниципального района</t>
  </si>
  <si>
    <t>72 0 06 00020</t>
  </si>
  <si>
    <t>62 1 03 00020</t>
  </si>
  <si>
    <t>Проведение конкурсов. фестивалей. мероприятий</t>
  </si>
  <si>
    <t>6К 0 03 00000</t>
  </si>
  <si>
    <t xml:space="preserve">Молодежная политика </t>
  </si>
  <si>
    <t>Ведомственная структура расходов бюджета муниципального образования "Гиагинский район" на 2023 год</t>
  </si>
  <si>
    <t xml:space="preserve">Сумма на 2023год         МБ        </t>
  </si>
  <si>
    <t>63 3 А2 55195</t>
  </si>
  <si>
    <t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</si>
  <si>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>6К 0 03 L3720</t>
  </si>
  <si>
    <t>71 0 00 L2992</t>
  </si>
  <si>
    <t>Субсидии местным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 (нанесение имен (воинских званий, фамилий и инициалов) погибших при защите Отечества на мемориальные сооружения воинских захоронений по месту захоронения)</t>
  </si>
  <si>
    <t>63 2 А2 55196</t>
  </si>
  <si>
    <t>Государственная поддержка отрасли культуры (государственная поддержка лучших сельских учреждений культуры)</t>
  </si>
  <si>
    <t>63 1 А2 55196</t>
  </si>
  <si>
    <t>6П  0 01 00000</t>
  </si>
  <si>
    <t>Обеспечение доступности объектов социальной направленности для инвалидов и других маломобильных групп населения</t>
  </si>
  <si>
    <t>6П  0 00 00000</t>
  </si>
  <si>
    <t>Проведение торжественных мероприятий, посвященных чествованию победителей,призеров районных олимпиад, медалистов и выпускников образовательных учреждений</t>
  </si>
  <si>
    <t>Выплата стипендий учащимся- победителям республиканских, всероссийских и международных олимпиад, конкусов, соревнований</t>
  </si>
  <si>
    <t>Развитие дошкольного образования</t>
  </si>
  <si>
    <t>6Е 0 00 00000</t>
  </si>
  <si>
    <t>6Е 0 00 01000</t>
  </si>
  <si>
    <t>Муниципальная программа МО "Гиагинский район" "Поддержка и развитие средств массовой информации, обеспечение информирования граждан о деятельности муниципальных органов муниципального образования "Гиагинский район "</t>
  </si>
  <si>
    <t xml:space="preserve">62 3 03 00000 </t>
  </si>
  <si>
    <t>Муниципальная программа МО "Гиагинский район" "Развитие обеспечения информирования граждан о деятельности муниципальных органов МО "Гиагинский район"</t>
  </si>
  <si>
    <t>Создание редакционной группы</t>
  </si>
  <si>
    <t>6Е 0 01 00000</t>
  </si>
  <si>
    <t>Ведение информационных ресурсов и баз данных (интернет-сайт)</t>
  </si>
  <si>
    <t>6Е 0 02 00000</t>
  </si>
  <si>
    <t>6Ф 1 00 00000</t>
  </si>
  <si>
    <t xml:space="preserve">Сумма на 2023год                 </t>
  </si>
  <si>
    <t>63 2 А1 55900</t>
  </si>
  <si>
    <t>62 2 EВ 51790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</si>
  <si>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</si>
  <si>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62 2 EВ 00000</t>
  </si>
  <si>
    <t>Региональный проект "Патриотическое воспитание граждан Российской Федерации"</t>
  </si>
  <si>
    <t>Бюджет РА, сп</t>
  </si>
  <si>
    <t>Техническое оснащение муниципальных музеев</t>
  </si>
  <si>
    <t>72 0 13 00000</t>
  </si>
  <si>
    <t>Резервные средства на реализацию  отдельных мероприятий и оплату социально значимых затрат</t>
  </si>
  <si>
    <t>Раздел</t>
  </si>
  <si>
    <t>Под-раздел</t>
  </si>
  <si>
    <t>Вид расходов</t>
  </si>
  <si>
    <t>Муниципальная программа МО "Гиагинский район" "Социальная помощь ветеранам Великой Отечественной войны 1941-1945 годов и гражданам, участвующим в специальной военной операции, и  (или) членам их семей"</t>
  </si>
  <si>
    <t>А.А.Хаджимова</t>
  </si>
  <si>
    <t xml:space="preserve">  Приложение № 10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решению Совета народных депутатов                                                                                   муниципального образования "Гиагинский район"                                                                                     от "22 "  декабря 2022 года № 48                                                </t>
  </si>
  <si>
    <t>Организация работы летних оздоровительных лагерей с дневным пребыванием детей на базе общеобразоваьтельных организаций</t>
  </si>
  <si>
    <t>Обеспечение отдыха и оздоровления детей в оздоровительных лагерях с дневным пребыванием детей на базе образовательных организаций</t>
  </si>
  <si>
    <t>62 2 03 60110</t>
  </si>
  <si>
    <t>Предоставление социальной помощи гражданам, участвующим в специальной военной операции и (или) членам их семей</t>
  </si>
  <si>
    <t>6С 0 02 00000</t>
  </si>
  <si>
    <t>63 3 05 L5194</t>
  </si>
  <si>
    <t>Развитие казачьей культуры в муниципальном бюджетном учреждении культурно-досуговой деятельности</t>
  </si>
  <si>
    <t>Развитие библиотечного дела</t>
  </si>
  <si>
    <t>Мероприятия по укреплению пожарной безопаности библиотек</t>
  </si>
  <si>
    <t>Мероприятие по обеспечению учреждений культуры системой видеонаблюдения</t>
  </si>
  <si>
    <t>Дотации на выравнивание бюджетной обеспеченности сельских поселений за счет средств республиканского бюджета</t>
  </si>
  <si>
    <t>Компенсация за работу по подготовке и проведению государственной итоговой аттестации педагогическим работникам муниципальных образовательных организаций, участвующих в проведении указанной государственной итоговой аттестации</t>
  </si>
  <si>
    <t>72 0 05 61130</t>
  </si>
  <si>
    <t>Мероприятия на обеспечение ликвидации и рекультивации несанкционированных и санкционированных свалок</t>
  </si>
  <si>
    <t>Приложение №7                                                                                                                                                    к  решению Совета народных депутатов                                                                                   муниципального образования "Гиагинский район"                                                                                     от " 28 "  февраля  2023 года № 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</si>
</sst>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"/>
    <numFmt numFmtId="165" formatCode="0.000000"/>
    <numFmt numFmtId="166" formatCode="#,##0.00000"/>
    <numFmt numFmtId="167" formatCode="#,##0.0"/>
    <numFmt numFmtId="168" formatCode="0.00000"/>
    <numFmt numFmtId="169" formatCode="#,##0.0000"/>
    <numFmt numFmtId="170" formatCode="0.0000"/>
    <numFmt numFmtId="171" formatCode="#,##0.000"/>
    <numFmt numFmtId="172" formatCode="0.000"/>
  </numFmts>
  <fonts count="7" x14ac:knownFonts="1">
    <font>
      <sz val="10"/>
      <color rgb="FF000000"/>
      <name val="Times New Roman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top" wrapText="1"/>
    </xf>
  </cellStyleXfs>
  <cellXfs count="74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6" fontId="1" fillId="0" borderId="1" xfId="0" applyNumberFormat="1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right" vertical="top" wrapText="1"/>
    </xf>
    <xf numFmtId="167" fontId="1" fillId="0" borderId="0" xfId="0" applyNumberFormat="1" applyFont="1" applyFill="1" applyAlignment="1">
      <alignment vertical="top" wrapText="1"/>
    </xf>
    <xf numFmtId="0" fontId="6" fillId="0" borderId="0" xfId="0" applyFont="1" applyFill="1" applyAlignment="1">
      <alignment vertical="top" wrapText="1"/>
    </xf>
    <xf numFmtId="166" fontId="1" fillId="0" borderId="3" xfId="0" applyNumberFormat="1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vertical="top" wrapText="1"/>
    </xf>
    <xf numFmtId="166" fontId="1" fillId="0" borderId="0" xfId="0" applyNumberFormat="1" applyFont="1" applyFill="1" applyAlignment="1">
      <alignment vertical="top" wrapText="1"/>
    </xf>
    <xf numFmtId="166" fontId="3" fillId="0" borderId="1" xfId="0" applyNumberFormat="1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vertical="top" wrapText="1"/>
    </xf>
    <xf numFmtId="168" fontId="2" fillId="0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7" fontId="2" fillId="0" borderId="1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166" fontId="3" fillId="0" borderId="0" xfId="0" applyNumberFormat="1" applyFont="1" applyFill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right" vertical="top" wrapText="1"/>
    </xf>
    <xf numFmtId="167" fontId="3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vertical="top" wrapText="1"/>
    </xf>
    <xf numFmtId="168" fontId="3" fillId="0" borderId="1" xfId="0" applyNumberFormat="1" applyFont="1" applyFill="1" applyBorder="1" applyAlignment="1">
      <alignment vertical="top" wrapText="1"/>
    </xf>
    <xf numFmtId="170" fontId="3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wrapText="1"/>
    </xf>
    <xf numFmtId="0" fontId="5" fillId="0" borderId="2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right" vertical="top" wrapText="1"/>
    </xf>
    <xf numFmtId="169" fontId="2" fillId="0" borderId="1" xfId="0" applyNumberFormat="1" applyFont="1" applyFill="1" applyBorder="1" applyAlignment="1">
      <alignment vertical="top" wrapText="1"/>
    </xf>
    <xf numFmtId="172" fontId="2" fillId="0" borderId="1" xfId="0" applyNumberFormat="1" applyFont="1" applyFill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 wrapText="1"/>
    </xf>
    <xf numFmtId="171" fontId="2" fillId="0" borderId="1" xfId="0" applyNumberFormat="1" applyFont="1" applyFill="1" applyBorder="1" applyAlignment="1">
      <alignment vertical="top" wrapText="1"/>
    </xf>
    <xf numFmtId="168" fontId="4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  <xf numFmtId="168" fontId="1" fillId="0" borderId="0" xfId="0" applyNumberFormat="1" applyFont="1" applyFill="1" applyAlignment="1">
      <alignment vertical="top" wrapText="1"/>
    </xf>
    <xf numFmtId="0" fontId="2" fillId="0" borderId="2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168" fontId="2" fillId="0" borderId="1" xfId="0" applyNumberFormat="1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center" vertical="top" wrapText="1"/>
    </xf>
    <xf numFmtId="167" fontId="2" fillId="0" borderId="1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167" fontId="2" fillId="0" borderId="3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167" fontId="3" fillId="0" borderId="2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center" vertical="center" wrapText="1"/>
    </xf>
    <xf numFmtId="167" fontId="2" fillId="0" borderId="2" xfId="0" applyNumberFormat="1" applyFont="1" applyFill="1" applyBorder="1" applyAlignment="1">
      <alignment vertical="top" wrapText="1"/>
    </xf>
    <xf numFmtId="167" fontId="2" fillId="0" borderId="2" xfId="0" applyNumberFormat="1" applyFont="1" applyFill="1" applyBorder="1" applyAlignment="1">
      <alignment horizontal="right" vertical="top" wrapText="1"/>
    </xf>
    <xf numFmtId="167" fontId="2" fillId="0" borderId="1" xfId="0" applyNumberFormat="1" applyFont="1" applyFill="1" applyBorder="1" applyAlignment="1">
      <alignment horizontal="right" vertical="top" wrapText="1"/>
    </xf>
    <xf numFmtId="167" fontId="2" fillId="3" borderId="2" xfId="0" applyNumberFormat="1" applyFont="1" applyFill="1" applyBorder="1" applyAlignment="1">
      <alignment vertical="top" wrapText="1"/>
    </xf>
    <xf numFmtId="167" fontId="2" fillId="2" borderId="2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FF"/>
      <color rgb="FFFF0000"/>
      <color rgb="FFFF99FF"/>
      <color rgb="FF6600FF"/>
      <color rgb="FF99FF66"/>
      <color rgb="FFD60093"/>
      <color rgb="FF99FF33"/>
      <color rgb="FF00FF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58;&#1054;&#1063;&#1053;&#1045;&#1053;&#1048;&#1045;%202018/&#1086;&#1082;&#1090;&#1103;&#1073;&#1088;&#1100;/&#1055;&#1088;&#1080;&#1083;&#1086;&#1078;&#1077;&#1085;&#1080;&#1077;%206%20(&#1042;&#1057;&#1056;)%20-2018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</sheetNames>
    <sheetDataSet>
      <sheetData sheetId="0">
        <row r="105">
          <cell r="G105" t="str">
            <v>600</v>
          </cell>
        </row>
        <row r="304">
          <cell r="C304">
            <v>905</v>
          </cell>
          <cell r="D304" t="str">
            <v>07</v>
          </cell>
          <cell r="E304" t="str">
            <v>07</v>
          </cell>
          <cell r="F304" t="str">
            <v>62 2 03 60110</v>
          </cell>
        </row>
        <row r="305">
          <cell r="C305">
            <v>905</v>
          </cell>
          <cell r="D305" t="str">
            <v>07</v>
          </cell>
          <cell r="E305" t="str">
            <v>07</v>
          </cell>
          <cell r="F305" t="str">
            <v>62 2 03 60110</v>
          </cell>
          <cell r="G305">
            <v>600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92"/>
  <sheetViews>
    <sheetView tabSelected="1" zoomScale="80" zoomScaleNormal="80" zoomScaleSheetLayoutView="70" workbookViewId="0">
      <pane xSplit="2" ySplit="8" topLeftCell="C122" activePane="bottomRight" state="frozen"/>
      <selection pane="topRight" activeCell="C1" sqref="C1"/>
      <selection pane="bottomLeft" activeCell="A9" sqref="A9"/>
      <selection pane="bottomRight" activeCell="V4" sqref="V4"/>
    </sheetView>
  </sheetViews>
  <sheetFormatPr defaultRowHeight="15.75" x14ac:dyDescent="0.2"/>
  <cols>
    <col min="1" max="1" width="6.1640625" style="1" customWidth="1"/>
    <col min="2" max="2" width="94.6640625" style="1" customWidth="1"/>
    <col min="3" max="3" width="15.83203125" style="1" customWidth="1"/>
    <col min="4" max="4" width="12.83203125" style="1" customWidth="1"/>
    <col min="5" max="5" width="12" style="1" customWidth="1"/>
    <col min="6" max="6" width="21.33203125" style="1" customWidth="1"/>
    <col min="7" max="7" width="25.33203125" style="1" customWidth="1"/>
    <col min="8" max="8" width="19.83203125" style="1" hidden="1" customWidth="1"/>
    <col min="9" max="9" width="16.6640625" style="1" hidden="1" customWidth="1"/>
    <col min="10" max="10" width="21.83203125" style="1" hidden="1" customWidth="1"/>
    <col min="11" max="11" width="19" style="1" hidden="1" customWidth="1"/>
    <col min="12" max="12" width="27.33203125" style="1" hidden="1" customWidth="1"/>
    <col min="13" max="13" width="30.6640625" style="1" hidden="1" customWidth="1"/>
    <col min="14" max="14" width="20.83203125" style="1" hidden="1" customWidth="1"/>
    <col min="15" max="15" width="0.5" style="1" hidden="1" customWidth="1"/>
    <col min="16" max="16" width="22" style="1" hidden="1" customWidth="1"/>
    <col min="17" max="17" width="23.6640625" style="1" hidden="1" customWidth="1"/>
    <col min="18" max="18" width="32" style="1" hidden="1" customWidth="1"/>
    <col min="19" max="19" width="19" style="1" hidden="1" customWidth="1"/>
    <col min="20" max="20" width="24.6640625" style="1" customWidth="1"/>
    <col min="21" max="23" width="9.33203125" style="1"/>
    <col min="24" max="24" width="22.6640625" style="1" customWidth="1"/>
    <col min="25" max="16384" width="9.33203125" style="1"/>
  </cols>
  <sheetData>
    <row r="1" spans="1:21" ht="12.75" hidden="1" customHeight="1" x14ac:dyDescent="0.2">
      <c r="E1" s="67" t="s">
        <v>585</v>
      </c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</row>
    <row r="2" spans="1:21" ht="71.25" customHeight="1" x14ac:dyDescent="0.2"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</row>
    <row r="3" spans="1:21" ht="23.25" customHeight="1" x14ac:dyDescent="0.2">
      <c r="D3" s="67" t="s">
        <v>570</v>
      </c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</row>
    <row r="4" spans="1:21" ht="49.5" customHeight="1" x14ac:dyDescent="0.2"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</row>
    <row r="5" spans="1:21" ht="37.5" customHeight="1" x14ac:dyDescent="0.2">
      <c r="A5" s="68" t="s">
        <v>529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</row>
    <row r="6" spans="1:21" ht="9.75" customHeight="1" x14ac:dyDescent="0.2">
      <c r="A6" s="26"/>
      <c r="B6" s="65"/>
      <c r="C6" s="65"/>
      <c r="D6" s="65"/>
      <c r="E6" s="65"/>
      <c r="F6" s="65"/>
      <c r="G6" s="65"/>
      <c r="H6" s="3"/>
      <c r="I6" s="3"/>
      <c r="J6" s="3"/>
    </row>
    <row r="7" spans="1:21" ht="16.5" customHeight="1" x14ac:dyDescent="0.2">
      <c r="A7" s="66" t="s">
        <v>1</v>
      </c>
      <c r="B7" s="66"/>
      <c r="C7" s="66"/>
      <c r="D7" s="66"/>
      <c r="E7" s="66"/>
      <c r="F7" s="66"/>
      <c r="G7" s="66"/>
      <c r="H7" s="66"/>
      <c r="I7" s="66"/>
      <c r="J7" s="66"/>
    </row>
    <row r="8" spans="1:21" ht="96.75" customHeight="1" x14ac:dyDescent="0.2">
      <c r="A8" s="28" t="s">
        <v>403</v>
      </c>
      <c r="B8" s="29" t="s">
        <v>2</v>
      </c>
      <c r="C8" s="29" t="s">
        <v>404</v>
      </c>
      <c r="D8" s="29" t="s">
        <v>565</v>
      </c>
      <c r="E8" s="29" t="s">
        <v>566</v>
      </c>
      <c r="F8" s="29" t="s">
        <v>3</v>
      </c>
      <c r="G8" s="29" t="s">
        <v>567</v>
      </c>
      <c r="H8" s="30" t="s">
        <v>380</v>
      </c>
      <c r="I8" s="29" t="s">
        <v>351</v>
      </c>
      <c r="J8" s="29" t="s">
        <v>482</v>
      </c>
      <c r="K8" s="4" t="s">
        <v>351</v>
      </c>
      <c r="L8" s="4" t="s">
        <v>472</v>
      </c>
      <c r="M8" s="4" t="s">
        <v>443</v>
      </c>
      <c r="N8" s="4" t="s">
        <v>444</v>
      </c>
      <c r="O8" s="5" t="s">
        <v>530</v>
      </c>
      <c r="P8" s="12" t="s">
        <v>561</v>
      </c>
      <c r="Q8" s="12" t="s">
        <v>472</v>
      </c>
      <c r="R8" s="12" t="s">
        <v>443</v>
      </c>
      <c r="S8" s="12" t="s">
        <v>444</v>
      </c>
      <c r="T8" s="59" t="s">
        <v>555</v>
      </c>
    </row>
    <row r="9" spans="1:21" ht="37.5" x14ac:dyDescent="0.2">
      <c r="A9" s="31">
        <v>1</v>
      </c>
      <c r="B9" s="32" t="s">
        <v>54</v>
      </c>
      <c r="C9" s="33">
        <v>901</v>
      </c>
      <c r="D9" s="33" t="s">
        <v>0</v>
      </c>
      <c r="E9" s="33" t="s">
        <v>0</v>
      </c>
      <c r="F9" s="33" t="s">
        <v>0</v>
      </c>
      <c r="G9" s="34" t="s">
        <v>0</v>
      </c>
      <c r="H9" s="15">
        <f t="shared" ref="H9:K12" si="0">H10</f>
        <v>3692.6000000000004</v>
      </c>
      <c r="I9" s="15">
        <f t="shared" si="0"/>
        <v>0</v>
      </c>
      <c r="J9" s="16">
        <f t="shared" si="0"/>
        <v>3859.2999999999993</v>
      </c>
      <c r="K9" s="35">
        <f t="shared" si="0"/>
        <v>0</v>
      </c>
      <c r="L9" s="35"/>
      <c r="M9" s="35"/>
      <c r="N9" s="35"/>
      <c r="O9" s="35">
        <f>O10</f>
        <v>4169</v>
      </c>
      <c r="P9" s="16">
        <f t="shared" ref="P9:T12" si="1">P10</f>
        <v>0</v>
      </c>
      <c r="Q9" s="16">
        <f t="shared" si="1"/>
        <v>0</v>
      </c>
      <c r="R9" s="16">
        <f t="shared" si="1"/>
        <v>0</v>
      </c>
      <c r="S9" s="16">
        <f t="shared" si="1"/>
        <v>0</v>
      </c>
      <c r="T9" s="35">
        <f t="shared" si="1"/>
        <v>4241.0541300000004</v>
      </c>
      <c r="U9" s="13"/>
    </row>
    <row r="10" spans="1:21" ht="18.75" x14ac:dyDescent="0.2">
      <c r="A10" s="24" t="s">
        <v>0</v>
      </c>
      <c r="B10" s="6" t="s">
        <v>33</v>
      </c>
      <c r="C10" s="7">
        <v>901</v>
      </c>
      <c r="D10" s="7" t="s">
        <v>15</v>
      </c>
      <c r="E10" s="7" t="s">
        <v>0</v>
      </c>
      <c r="F10" s="7" t="s">
        <v>0</v>
      </c>
      <c r="G10" s="9" t="s">
        <v>0</v>
      </c>
      <c r="H10" s="15">
        <f t="shared" si="0"/>
        <v>3692.6000000000004</v>
      </c>
      <c r="I10" s="15">
        <f t="shared" si="0"/>
        <v>0</v>
      </c>
      <c r="J10" s="15">
        <f t="shared" si="0"/>
        <v>3859.2999999999993</v>
      </c>
      <c r="K10" s="22">
        <f t="shared" si="0"/>
        <v>0</v>
      </c>
      <c r="L10" s="22"/>
      <c r="M10" s="22"/>
      <c r="N10" s="22"/>
      <c r="O10" s="22">
        <f t="shared" ref="O10:T10" si="2">O11+O20</f>
        <v>4169</v>
      </c>
      <c r="P10" s="15">
        <f t="shared" si="2"/>
        <v>0</v>
      </c>
      <c r="Q10" s="22">
        <f t="shared" si="2"/>
        <v>0</v>
      </c>
      <c r="R10" s="22">
        <f t="shared" si="2"/>
        <v>0</v>
      </c>
      <c r="S10" s="22">
        <f t="shared" si="2"/>
        <v>0</v>
      </c>
      <c r="T10" s="22">
        <f t="shared" si="2"/>
        <v>4241.0541300000004</v>
      </c>
      <c r="U10" s="13"/>
    </row>
    <row r="11" spans="1:21" ht="56.25" x14ac:dyDescent="0.2">
      <c r="A11" s="24" t="s">
        <v>0</v>
      </c>
      <c r="B11" s="6" t="s">
        <v>52</v>
      </c>
      <c r="C11" s="7">
        <v>901</v>
      </c>
      <c r="D11" s="7" t="s">
        <v>15</v>
      </c>
      <c r="E11" s="7" t="s">
        <v>21</v>
      </c>
      <c r="F11" s="7" t="s">
        <v>0</v>
      </c>
      <c r="G11" s="9" t="s">
        <v>0</v>
      </c>
      <c r="H11" s="15">
        <f t="shared" si="0"/>
        <v>3692.6000000000004</v>
      </c>
      <c r="I11" s="15">
        <f t="shared" si="0"/>
        <v>0</v>
      </c>
      <c r="J11" s="15">
        <f t="shared" si="0"/>
        <v>3859.2999999999993</v>
      </c>
      <c r="K11" s="22">
        <f t="shared" si="0"/>
        <v>0</v>
      </c>
      <c r="L11" s="22"/>
      <c r="M11" s="22"/>
      <c r="N11" s="22"/>
      <c r="O11" s="22">
        <f>O12</f>
        <v>4169</v>
      </c>
      <c r="P11" s="15">
        <f t="shared" si="1"/>
        <v>0</v>
      </c>
      <c r="Q11" s="22">
        <f t="shared" si="1"/>
        <v>0</v>
      </c>
      <c r="R11" s="22">
        <f t="shared" si="1"/>
        <v>0</v>
      </c>
      <c r="S11" s="22">
        <f t="shared" si="1"/>
        <v>0</v>
      </c>
      <c r="T11" s="22">
        <f t="shared" si="1"/>
        <v>4241.0541300000004</v>
      </c>
      <c r="U11" s="13"/>
    </row>
    <row r="12" spans="1:21" ht="23.25" customHeight="1" x14ac:dyDescent="0.2">
      <c r="A12" s="24" t="s">
        <v>0</v>
      </c>
      <c r="B12" s="6" t="s">
        <v>26</v>
      </c>
      <c r="C12" s="7">
        <v>901</v>
      </c>
      <c r="D12" s="7" t="s">
        <v>15</v>
      </c>
      <c r="E12" s="7" t="s">
        <v>21</v>
      </c>
      <c r="F12" s="7" t="s">
        <v>130</v>
      </c>
      <c r="G12" s="9" t="s">
        <v>0</v>
      </c>
      <c r="H12" s="15">
        <f t="shared" si="0"/>
        <v>3692.6000000000004</v>
      </c>
      <c r="I12" s="15">
        <f t="shared" si="0"/>
        <v>0</v>
      </c>
      <c r="J12" s="15">
        <f t="shared" si="0"/>
        <v>3859.2999999999993</v>
      </c>
      <c r="K12" s="22">
        <f t="shared" si="0"/>
        <v>0</v>
      </c>
      <c r="L12" s="22"/>
      <c r="M12" s="22"/>
      <c r="N12" s="22"/>
      <c r="O12" s="22">
        <f>O13</f>
        <v>4169</v>
      </c>
      <c r="P12" s="15">
        <f t="shared" si="1"/>
        <v>0</v>
      </c>
      <c r="Q12" s="22">
        <f t="shared" si="1"/>
        <v>0</v>
      </c>
      <c r="R12" s="22">
        <f t="shared" si="1"/>
        <v>0</v>
      </c>
      <c r="S12" s="22">
        <f t="shared" si="1"/>
        <v>0</v>
      </c>
      <c r="T12" s="22">
        <f t="shared" si="1"/>
        <v>4241.0541300000004</v>
      </c>
      <c r="U12" s="13"/>
    </row>
    <row r="13" spans="1:21" ht="37.5" x14ac:dyDescent="0.2">
      <c r="A13" s="24" t="s">
        <v>0</v>
      </c>
      <c r="B13" s="6" t="s">
        <v>55</v>
      </c>
      <c r="C13" s="7">
        <v>901</v>
      </c>
      <c r="D13" s="7" t="s">
        <v>15</v>
      </c>
      <c r="E13" s="7" t="s">
        <v>21</v>
      </c>
      <c r="F13" s="7" t="s">
        <v>131</v>
      </c>
      <c r="G13" s="9" t="s">
        <v>0</v>
      </c>
      <c r="H13" s="15">
        <f>H14+H16</f>
        <v>3692.6000000000004</v>
      </c>
      <c r="I13" s="15">
        <f>I14+I16</f>
        <v>0</v>
      </c>
      <c r="J13" s="15">
        <f>J14+J16</f>
        <v>3859.2999999999993</v>
      </c>
      <c r="K13" s="22">
        <f>K14+K16</f>
        <v>0</v>
      </c>
      <c r="L13" s="22"/>
      <c r="M13" s="22"/>
      <c r="N13" s="22"/>
      <c r="O13" s="22">
        <f t="shared" ref="O13:T13" si="3">O14+O16</f>
        <v>4169</v>
      </c>
      <c r="P13" s="15">
        <f t="shared" si="3"/>
        <v>0</v>
      </c>
      <c r="Q13" s="22">
        <f t="shared" si="3"/>
        <v>0</v>
      </c>
      <c r="R13" s="22">
        <f t="shared" si="3"/>
        <v>0</v>
      </c>
      <c r="S13" s="22">
        <f t="shared" si="3"/>
        <v>0</v>
      </c>
      <c r="T13" s="22">
        <f t="shared" si="3"/>
        <v>4241.0541300000004</v>
      </c>
      <c r="U13" s="13"/>
    </row>
    <row r="14" spans="1:21" ht="24" customHeight="1" x14ac:dyDescent="0.2">
      <c r="A14" s="24" t="s">
        <v>0</v>
      </c>
      <c r="B14" s="6" t="s">
        <v>56</v>
      </c>
      <c r="C14" s="7">
        <v>901</v>
      </c>
      <c r="D14" s="7" t="s">
        <v>15</v>
      </c>
      <c r="E14" s="7" t="s">
        <v>21</v>
      </c>
      <c r="F14" s="7" t="s">
        <v>129</v>
      </c>
      <c r="G14" s="9" t="s">
        <v>0</v>
      </c>
      <c r="H14" s="15">
        <f>H15</f>
        <v>1408.2</v>
      </c>
      <c r="I14" s="15">
        <f>I15</f>
        <v>0</v>
      </c>
      <c r="J14" s="15">
        <f>J15</f>
        <v>1464.6000000000001</v>
      </c>
      <c r="K14" s="22">
        <f>K15</f>
        <v>0</v>
      </c>
      <c r="L14" s="22"/>
      <c r="M14" s="22"/>
      <c r="N14" s="22"/>
      <c r="O14" s="22">
        <f t="shared" ref="O14:T14" si="4">O15</f>
        <v>1539.7</v>
      </c>
      <c r="P14" s="15">
        <f t="shared" si="4"/>
        <v>0</v>
      </c>
      <c r="Q14" s="22">
        <f t="shared" si="4"/>
        <v>0</v>
      </c>
      <c r="R14" s="22">
        <f t="shared" si="4"/>
        <v>0</v>
      </c>
      <c r="S14" s="22">
        <f t="shared" si="4"/>
        <v>0</v>
      </c>
      <c r="T14" s="22">
        <f t="shared" si="4"/>
        <v>1539.7</v>
      </c>
      <c r="U14" s="13"/>
    </row>
    <row r="15" spans="1:21" ht="79.5" customHeight="1" x14ac:dyDescent="0.2">
      <c r="A15" s="24" t="s">
        <v>0</v>
      </c>
      <c r="B15" s="6" t="s">
        <v>16</v>
      </c>
      <c r="C15" s="7">
        <v>901</v>
      </c>
      <c r="D15" s="7" t="s">
        <v>15</v>
      </c>
      <c r="E15" s="7" t="s">
        <v>21</v>
      </c>
      <c r="F15" s="7" t="s">
        <v>129</v>
      </c>
      <c r="G15" s="9" t="s">
        <v>17</v>
      </c>
      <c r="H15" s="15">
        <v>1408.2</v>
      </c>
      <c r="I15" s="15"/>
      <c r="J15" s="15">
        <f>1124.9+339.7</f>
        <v>1464.6000000000001</v>
      </c>
      <c r="K15" s="22"/>
      <c r="L15" s="22"/>
      <c r="M15" s="22"/>
      <c r="N15" s="22"/>
      <c r="O15" s="22">
        <v>1539.7</v>
      </c>
      <c r="P15" s="15"/>
      <c r="Q15" s="20"/>
      <c r="R15" s="20"/>
      <c r="S15" s="20"/>
      <c r="T15" s="69">
        <f>O15+P15+Q15+R15+S15</f>
        <v>1539.7</v>
      </c>
      <c r="U15" s="13"/>
    </row>
    <row r="16" spans="1:21" ht="23.25" customHeight="1" x14ac:dyDescent="0.2">
      <c r="A16" s="24" t="s">
        <v>0</v>
      </c>
      <c r="B16" s="6" t="s">
        <v>57</v>
      </c>
      <c r="C16" s="7">
        <v>901</v>
      </c>
      <c r="D16" s="7" t="s">
        <v>15</v>
      </c>
      <c r="E16" s="7" t="s">
        <v>21</v>
      </c>
      <c r="F16" s="7" t="s">
        <v>132</v>
      </c>
      <c r="G16" s="9" t="s">
        <v>0</v>
      </c>
      <c r="H16" s="15">
        <f>H17+H18+H19</f>
        <v>2284.4</v>
      </c>
      <c r="I16" s="15">
        <f>I17+I18+I19</f>
        <v>0</v>
      </c>
      <c r="J16" s="15">
        <f>J17+J18+J19</f>
        <v>2394.6999999999994</v>
      </c>
      <c r="K16" s="22">
        <f>K17+K18+K19</f>
        <v>0</v>
      </c>
      <c r="L16" s="22"/>
      <c r="M16" s="22"/>
      <c r="N16" s="22"/>
      <c r="O16" s="22">
        <f t="shared" ref="O16:T16" si="5">O17+O18+O19</f>
        <v>2629.3</v>
      </c>
      <c r="P16" s="15">
        <f t="shared" si="5"/>
        <v>0</v>
      </c>
      <c r="Q16" s="22">
        <f t="shared" si="5"/>
        <v>0</v>
      </c>
      <c r="R16" s="22">
        <f t="shared" si="5"/>
        <v>0</v>
      </c>
      <c r="S16" s="22">
        <f t="shared" si="5"/>
        <v>0</v>
      </c>
      <c r="T16" s="22">
        <f t="shared" si="5"/>
        <v>2701.3541300000002</v>
      </c>
      <c r="U16" s="13"/>
    </row>
    <row r="17" spans="1:21" ht="78" customHeight="1" x14ac:dyDescent="0.2">
      <c r="A17" s="24" t="s">
        <v>0</v>
      </c>
      <c r="B17" s="6" t="s">
        <v>16</v>
      </c>
      <c r="C17" s="7">
        <v>901</v>
      </c>
      <c r="D17" s="7" t="s">
        <v>15</v>
      </c>
      <c r="E17" s="7" t="s">
        <v>21</v>
      </c>
      <c r="F17" s="7" t="s">
        <v>132</v>
      </c>
      <c r="G17" s="9" t="s">
        <v>17</v>
      </c>
      <c r="H17" s="15">
        <v>2006.9</v>
      </c>
      <c r="I17" s="15"/>
      <c r="J17" s="15">
        <f>1508.3+129.6+455.5</f>
        <v>2093.3999999999996</v>
      </c>
      <c r="K17" s="22"/>
      <c r="L17" s="22"/>
      <c r="M17" s="22"/>
      <c r="N17" s="22"/>
      <c r="O17" s="22">
        <v>2254.3000000000002</v>
      </c>
      <c r="P17" s="15"/>
      <c r="Q17" s="20"/>
      <c r="R17" s="20"/>
      <c r="S17" s="20"/>
      <c r="T17" s="69">
        <f t="shared" ref="T17:T23" si="6">O17+P17+Q17+R17+S17</f>
        <v>2254.3000000000002</v>
      </c>
      <c r="U17" s="13"/>
    </row>
    <row r="18" spans="1:21" ht="42" customHeight="1" x14ac:dyDescent="0.2">
      <c r="A18" s="24" t="s">
        <v>0</v>
      </c>
      <c r="B18" s="6" t="s">
        <v>165</v>
      </c>
      <c r="C18" s="7">
        <v>901</v>
      </c>
      <c r="D18" s="7" t="s">
        <v>15</v>
      </c>
      <c r="E18" s="7" t="s">
        <v>21</v>
      </c>
      <c r="F18" s="7" t="s">
        <v>132</v>
      </c>
      <c r="G18" s="9" t="s">
        <v>7</v>
      </c>
      <c r="H18" s="15">
        <v>273.8</v>
      </c>
      <c r="I18" s="15"/>
      <c r="J18" s="15">
        <f>2.1+1.8+32.3+43+210.4+8</f>
        <v>297.60000000000002</v>
      </c>
      <c r="K18" s="22"/>
      <c r="L18" s="22"/>
      <c r="M18" s="22"/>
      <c r="N18" s="22"/>
      <c r="O18" s="22">
        <f>311+21.5+4.8+34</f>
        <v>371.3</v>
      </c>
      <c r="P18" s="15"/>
      <c r="Q18" s="20"/>
      <c r="R18" s="20"/>
      <c r="S18" s="20"/>
      <c r="T18" s="69">
        <f>371.3+72.05413</f>
        <v>443.35413</v>
      </c>
      <c r="U18" s="13"/>
    </row>
    <row r="19" spans="1:21" ht="24" customHeight="1" x14ac:dyDescent="0.2">
      <c r="A19" s="24" t="s">
        <v>0</v>
      </c>
      <c r="B19" s="6" t="s">
        <v>18</v>
      </c>
      <c r="C19" s="7">
        <v>901</v>
      </c>
      <c r="D19" s="7" t="s">
        <v>15</v>
      </c>
      <c r="E19" s="7" t="s">
        <v>21</v>
      </c>
      <c r="F19" s="7" t="s">
        <v>132</v>
      </c>
      <c r="G19" s="9" t="s">
        <v>19</v>
      </c>
      <c r="H19" s="15">
        <v>3.7</v>
      </c>
      <c r="I19" s="15"/>
      <c r="J19" s="15">
        <f>3.7</f>
        <v>3.7</v>
      </c>
      <c r="K19" s="22"/>
      <c r="L19" s="22"/>
      <c r="M19" s="22"/>
      <c r="N19" s="22"/>
      <c r="O19" s="22">
        <v>3.7</v>
      </c>
      <c r="P19" s="15"/>
      <c r="Q19" s="20"/>
      <c r="R19" s="20"/>
      <c r="S19" s="20"/>
      <c r="T19" s="69">
        <f t="shared" si="6"/>
        <v>3.7</v>
      </c>
      <c r="U19" s="13"/>
    </row>
    <row r="20" spans="1:21" ht="23.25" hidden="1" customHeight="1" x14ac:dyDescent="0.2">
      <c r="A20" s="24"/>
      <c r="B20" s="6" t="s">
        <v>46</v>
      </c>
      <c r="C20" s="7">
        <v>901</v>
      </c>
      <c r="D20" s="7" t="s">
        <v>15</v>
      </c>
      <c r="E20" s="7">
        <v>13</v>
      </c>
      <c r="F20" s="7"/>
      <c r="G20" s="9"/>
      <c r="H20" s="15"/>
      <c r="I20" s="15"/>
      <c r="J20" s="15"/>
      <c r="K20" s="22"/>
      <c r="L20" s="22"/>
      <c r="M20" s="22"/>
      <c r="N20" s="22"/>
      <c r="O20" s="22">
        <f>O21</f>
        <v>0</v>
      </c>
      <c r="P20" s="15">
        <f t="shared" ref="P20:S22" si="7">P21</f>
        <v>0</v>
      </c>
      <c r="Q20" s="22">
        <f t="shared" si="7"/>
        <v>0</v>
      </c>
      <c r="R20" s="22">
        <f t="shared" si="7"/>
        <v>0</v>
      </c>
      <c r="S20" s="22">
        <f t="shared" si="7"/>
        <v>0</v>
      </c>
      <c r="T20" s="69">
        <f t="shared" si="6"/>
        <v>0</v>
      </c>
      <c r="U20" s="13"/>
    </row>
    <row r="21" spans="1:21" ht="44.25" hidden="1" customHeight="1" x14ac:dyDescent="0.2">
      <c r="A21" s="24"/>
      <c r="B21" s="36" t="s">
        <v>71</v>
      </c>
      <c r="C21" s="7">
        <v>901</v>
      </c>
      <c r="D21" s="7" t="s">
        <v>15</v>
      </c>
      <c r="E21" s="7">
        <v>13</v>
      </c>
      <c r="F21" s="7" t="s">
        <v>154</v>
      </c>
      <c r="G21" s="9" t="s">
        <v>0</v>
      </c>
      <c r="H21" s="15"/>
      <c r="I21" s="15"/>
      <c r="J21" s="15"/>
      <c r="K21" s="22"/>
      <c r="L21" s="22"/>
      <c r="M21" s="22"/>
      <c r="N21" s="22"/>
      <c r="O21" s="22">
        <f>O22</f>
        <v>0</v>
      </c>
      <c r="P21" s="15">
        <f t="shared" si="7"/>
        <v>0</v>
      </c>
      <c r="Q21" s="22">
        <f t="shared" si="7"/>
        <v>0</v>
      </c>
      <c r="R21" s="22">
        <f t="shared" si="7"/>
        <v>0</v>
      </c>
      <c r="S21" s="22">
        <f t="shared" si="7"/>
        <v>0</v>
      </c>
      <c r="T21" s="69">
        <f t="shared" si="6"/>
        <v>0</v>
      </c>
      <c r="U21" s="13"/>
    </row>
    <row r="22" spans="1:21" ht="38.25" hidden="1" customHeight="1" x14ac:dyDescent="0.2">
      <c r="A22" s="24"/>
      <c r="B22" s="6" t="s">
        <v>73</v>
      </c>
      <c r="C22" s="7">
        <v>901</v>
      </c>
      <c r="D22" s="7" t="s">
        <v>15</v>
      </c>
      <c r="E22" s="7">
        <v>13</v>
      </c>
      <c r="F22" s="7" t="s">
        <v>156</v>
      </c>
      <c r="G22" s="9" t="s">
        <v>0</v>
      </c>
      <c r="H22" s="15"/>
      <c r="I22" s="15"/>
      <c r="J22" s="15"/>
      <c r="K22" s="22"/>
      <c r="L22" s="22"/>
      <c r="M22" s="22"/>
      <c r="N22" s="22"/>
      <c r="O22" s="22">
        <f>O23</f>
        <v>0</v>
      </c>
      <c r="P22" s="15">
        <f t="shared" si="7"/>
        <v>0</v>
      </c>
      <c r="Q22" s="22">
        <f t="shared" si="7"/>
        <v>0</v>
      </c>
      <c r="R22" s="22">
        <f t="shared" si="7"/>
        <v>0</v>
      </c>
      <c r="S22" s="22">
        <f t="shared" si="7"/>
        <v>0</v>
      </c>
      <c r="T22" s="69">
        <f t="shared" si="6"/>
        <v>0</v>
      </c>
      <c r="U22" s="13"/>
    </row>
    <row r="23" spans="1:21" ht="25.5" hidden="1" customHeight="1" x14ac:dyDescent="0.2">
      <c r="A23" s="24"/>
      <c r="B23" s="6" t="s">
        <v>12</v>
      </c>
      <c r="C23" s="7">
        <v>901</v>
      </c>
      <c r="D23" s="7" t="s">
        <v>15</v>
      </c>
      <c r="E23" s="7">
        <v>13</v>
      </c>
      <c r="F23" s="7" t="s">
        <v>156</v>
      </c>
      <c r="G23" s="9">
        <v>300</v>
      </c>
      <c r="H23" s="15"/>
      <c r="I23" s="15"/>
      <c r="J23" s="15"/>
      <c r="K23" s="22"/>
      <c r="L23" s="22"/>
      <c r="M23" s="22"/>
      <c r="N23" s="22"/>
      <c r="O23" s="22"/>
      <c r="P23" s="15">
        <v>0</v>
      </c>
      <c r="Q23" s="15"/>
      <c r="R23" s="15"/>
      <c r="S23" s="15"/>
      <c r="T23" s="69">
        <f t="shared" si="6"/>
        <v>0</v>
      </c>
      <c r="U23" s="13"/>
    </row>
    <row r="24" spans="1:21" ht="43.5" customHeight="1" x14ac:dyDescent="0.2">
      <c r="A24" s="37">
        <v>2</v>
      </c>
      <c r="B24" s="32" t="s">
        <v>58</v>
      </c>
      <c r="C24" s="33">
        <v>902</v>
      </c>
      <c r="D24" s="33" t="s">
        <v>0</v>
      </c>
      <c r="E24" s="33" t="s">
        <v>0</v>
      </c>
      <c r="F24" s="33" t="s">
        <v>0</v>
      </c>
      <c r="G24" s="34" t="s">
        <v>0</v>
      </c>
      <c r="H24" s="15">
        <f>H25+H52</f>
        <v>86540.699999999983</v>
      </c>
      <c r="I24" s="15">
        <f>I25+I52</f>
        <v>29841.800000000003</v>
      </c>
      <c r="J24" s="38" t="e">
        <f>J25+J52</f>
        <v>#REF!</v>
      </c>
      <c r="K24" s="39" t="e">
        <f>K25+K52</f>
        <v>#REF!</v>
      </c>
      <c r="L24" s="39"/>
      <c r="M24" s="39"/>
      <c r="N24" s="39"/>
      <c r="O24" s="35">
        <f t="shared" ref="O24:T24" si="8">O25+O52</f>
        <v>104629.42000000001</v>
      </c>
      <c r="P24" s="16">
        <f t="shared" si="8"/>
        <v>10109.799999999999</v>
      </c>
      <c r="Q24" s="35">
        <f t="shared" si="8"/>
        <v>0</v>
      </c>
      <c r="R24" s="35">
        <f t="shared" si="8"/>
        <v>0</v>
      </c>
      <c r="S24" s="35">
        <f t="shared" si="8"/>
        <v>0</v>
      </c>
      <c r="T24" s="35">
        <f t="shared" si="8"/>
        <v>106879.962</v>
      </c>
      <c r="U24" s="13"/>
    </row>
    <row r="25" spans="1:21" ht="18.75" hidden="1" x14ac:dyDescent="0.2">
      <c r="A25" s="24"/>
      <c r="B25" s="6" t="s">
        <v>8</v>
      </c>
      <c r="C25" s="7">
        <v>902</v>
      </c>
      <c r="D25" s="7" t="s">
        <v>9</v>
      </c>
      <c r="E25" s="7" t="s">
        <v>0</v>
      </c>
      <c r="F25" s="7" t="s">
        <v>0</v>
      </c>
      <c r="G25" s="9" t="s">
        <v>0</v>
      </c>
      <c r="H25" s="15">
        <f>H26</f>
        <v>19029.399999999998</v>
      </c>
      <c r="I25" s="15">
        <f>I26</f>
        <v>25221.4</v>
      </c>
      <c r="J25" s="20">
        <f>J26</f>
        <v>21478</v>
      </c>
      <c r="K25" s="15">
        <f>K26</f>
        <v>1219.5</v>
      </c>
      <c r="L25" s="15"/>
      <c r="M25" s="15"/>
      <c r="N25" s="15"/>
      <c r="O25" s="22">
        <f t="shared" ref="O25:T25" si="9">O26</f>
        <v>25861.599999999999</v>
      </c>
      <c r="P25" s="15">
        <f t="shared" si="9"/>
        <v>270</v>
      </c>
      <c r="Q25" s="22">
        <f t="shared" si="9"/>
        <v>0</v>
      </c>
      <c r="R25" s="22">
        <f t="shared" si="9"/>
        <v>0</v>
      </c>
      <c r="S25" s="22">
        <f t="shared" si="9"/>
        <v>0</v>
      </c>
      <c r="T25" s="22">
        <f t="shared" si="9"/>
        <v>0</v>
      </c>
      <c r="U25" s="13"/>
    </row>
    <row r="26" spans="1:21" ht="18.75" hidden="1" x14ac:dyDescent="0.2">
      <c r="A26" s="24"/>
      <c r="B26" s="6" t="s">
        <v>313</v>
      </c>
      <c r="C26" s="7">
        <v>902</v>
      </c>
      <c r="D26" s="7" t="s">
        <v>9</v>
      </c>
      <c r="E26" s="8" t="s">
        <v>21</v>
      </c>
      <c r="F26" s="7" t="s">
        <v>0</v>
      </c>
      <c r="G26" s="9" t="s">
        <v>0</v>
      </c>
      <c r="H26" s="15">
        <f>H27+H45</f>
        <v>19029.399999999998</v>
      </c>
      <c r="I26" s="15">
        <f>I27+I45</f>
        <v>25221.4</v>
      </c>
      <c r="J26" s="20">
        <f>J27+J45+J48</f>
        <v>21478</v>
      </c>
      <c r="K26" s="15">
        <f>K27+K45+K48</f>
        <v>1219.5</v>
      </c>
      <c r="L26" s="15"/>
      <c r="M26" s="15"/>
      <c r="N26" s="15"/>
      <c r="O26" s="22">
        <f t="shared" ref="O26:T26" si="10">O27+O45+O48</f>
        <v>25861.599999999999</v>
      </c>
      <c r="P26" s="15">
        <f t="shared" si="10"/>
        <v>270</v>
      </c>
      <c r="Q26" s="22">
        <f t="shared" si="10"/>
        <v>0</v>
      </c>
      <c r="R26" s="22">
        <f t="shared" si="10"/>
        <v>0</v>
      </c>
      <c r="S26" s="22">
        <f t="shared" si="10"/>
        <v>0</v>
      </c>
      <c r="T26" s="22">
        <f t="shared" si="10"/>
        <v>0</v>
      </c>
      <c r="U26" s="13"/>
    </row>
    <row r="27" spans="1:21" ht="43.5" hidden="1" customHeight="1" x14ac:dyDescent="0.2">
      <c r="A27" s="24"/>
      <c r="B27" s="25" t="s">
        <v>60</v>
      </c>
      <c r="C27" s="7">
        <v>902</v>
      </c>
      <c r="D27" s="7" t="s">
        <v>9</v>
      </c>
      <c r="E27" s="8" t="s">
        <v>21</v>
      </c>
      <c r="F27" s="7" t="s">
        <v>133</v>
      </c>
      <c r="G27" s="9" t="s">
        <v>0</v>
      </c>
      <c r="H27" s="15">
        <f>H28</f>
        <v>18829.399999999998</v>
      </c>
      <c r="I27" s="15">
        <f>I28</f>
        <v>25221.4</v>
      </c>
      <c r="J27" s="20">
        <f>J28</f>
        <v>21478</v>
      </c>
      <c r="K27" s="15">
        <f>K28</f>
        <v>1219.5</v>
      </c>
      <c r="L27" s="15"/>
      <c r="M27" s="15"/>
      <c r="N27" s="15"/>
      <c r="O27" s="22">
        <f t="shared" ref="O27:T27" si="11">O28</f>
        <v>25635.1</v>
      </c>
      <c r="P27" s="15">
        <f t="shared" si="11"/>
        <v>270</v>
      </c>
      <c r="Q27" s="22">
        <f t="shared" si="11"/>
        <v>0</v>
      </c>
      <c r="R27" s="22">
        <f t="shared" si="11"/>
        <v>0</v>
      </c>
      <c r="S27" s="22">
        <f t="shared" si="11"/>
        <v>0</v>
      </c>
      <c r="T27" s="22">
        <f t="shared" si="11"/>
        <v>0</v>
      </c>
      <c r="U27" s="13"/>
    </row>
    <row r="28" spans="1:21" ht="42" hidden="1" customHeight="1" x14ac:dyDescent="0.2">
      <c r="A28" s="24"/>
      <c r="B28" s="6" t="s">
        <v>61</v>
      </c>
      <c r="C28" s="7">
        <v>902</v>
      </c>
      <c r="D28" s="7" t="s">
        <v>9</v>
      </c>
      <c r="E28" s="8" t="s">
        <v>21</v>
      </c>
      <c r="F28" s="7" t="s">
        <v>134</v>
      </c>
      <c r="G28" s="9" t="s">
        <v>0</v>
      </c>
      <c r="H28" s="15">
        <f>H31+H36+H39+H42</f>
        <v>18829.399999999998</v>
      </c>
      <c r="I28" s="15">
        <f>I31+I36+I39+I43</f>
        <v>25221.4</v>
      </c>
      <c r="J28" s="20">
        <f>J31+J36+J39+J43</f>
        <v>21478</v>
      </c>
      <c r="K28" s="15">
        <f>K31+K36+K39+K43+K29</f>
        <v>1219.5</v>
      </c>
      <c r="L28" s="15"/>
      <c r="M28" s="15"/>
      <c r="N28" s="15"/>
      <c r="O28" s="22">
        <f t="shared" ref="O28:T28" si="12">O31+O36+O39+O42+O29</f>
        <v>25635.1</v>
      </c>
      <c r="P28" s="15">
        <f t="shared" si="12"/>
        <v>270</v>
      </c>
      <c r="Q28" s="22">
        <f t="shared" si="12"/>
        <v>0</v>
      </c>
      <c r="R28" s="22">
        <f t="shared" si="12"/>
        <v>0</v>
      </c>
      <c r="S28" s="22">
        <f t="shared" si="12"/>
        <v>0</v>
      </c>
      <c r="T28" s="22">
        <f t="shared" si="12"/>
        <v>0</v>
      </c>
      <c r="U28" s="13"/>
    </row>
    <row r="29" spans="1:21" ht="37.5" hidden="1" x14ac:dyDescent="0.2">
      <c r="A29" s="24"/>
      <c r="B29" s="6" t="s">
        <v>461</v>
      </c>
      <c r="C29" s="7">
        <v>902</v>
      </c>
      <c r="D29" s="7" t="s">
        <v>9</v>
      </c>
      <c r="E29" s="8" t="s">
        <v>21</v>
      </c>
      <c r="F29" s="7" t="s">
        <v>460</v>
      </c>
      <c r="G29" s="9"/>
      <c r="H29" s="15"/>
      <c r="I29" s="15"/>
      <c r="J29" s="20">
        <f>J30</f>
        <v>0</v>
      </c>
      <c r="K29" s="15">
        <f>K30</f>
        <v>0</v>
      </c>
      <c r="L29" s="15"/>
      <c r="M29" s="15"/>
      <c r="N29" s="15"/>
      <c r="O29" s="22">
        <f t="shared" ref="O29:T29" si="13">O30</f>
        <v>0</v>
      </c>
      <c r="P29" s="15">
        <f t="shared" si="13"/>
        <v>0</v>
      </c>
      <c r="Q29" s="22">
        <f t="shared" si="13"/>
        <v>0</v>
      </c>
      <c r="R29" s="22">
        <f t="shared" si="13"/>
        <v>0</v>
      </c>
      <c r="S29" s="22">
        <f t="shared" si="13"/>
        <v>0</v>
      </c>
      <c r="T29" s="22">
        <f t="shared" si="13"/>
        <v>0</v>
      </c>
      <c r="U29" s="13"/>
    </row>
    <row r="30" spans="1:21" ht="45.75" hidden="1" customHeight="1" x14ac:dyDescent="0.2">
      <c r="A30" s="24"/>
      <c r="B30" s="6" t="s">
        <v>10</v>
      </c>
      <c r="C30" s="7">
        <v>902</v>
      </c>
      <c r="D30" s="7" t="s">
        <v>9</v>
      </c>
      <c r="E30" s="8" t="s">
        <v>21</v>
      </c>
      <c r="F30" s="7" t="s">
        <v>460</v>
      </c>
      <c r="G30" s="9">
        <v>600</v>
      </c>
      <c r="H30" s="15"/>
      <c r="I30" s="15"/>
      <c r="J30" s="20">
        <v>0</v>
      </c>
      <c r="K30" s="15">
        <v>0</v>
      </c>
      <c r="L30" s="15"/>
      <c r="M30" s="15"/>
      <c r="N30" s="15"/>
      <c r="O30" s="22">
        <f>J30+K30+M30+N30+L30</f>
        <v>0</v>
      </c>
      <c r="P30" s="15"/>
      <c r="Q30" s="20"/>
      <c r="R30" s="20"/>
      <c r="S30" s="20"/>
      <c r="T30" s="69">
        <f>O30+P30+Q30+R30+S30</f>
        <v>0</v>
      </c>
      <c r="U30" s="13"/>
    </row>
    <row r="31" spans="1:21" ht="40.5" hidden="1" customHeight="1" x14ac:dyDescent="0.2">
      <c r="A31" s="24"/>
      <c r="B31" s="6" t="s">
        <v>253</v>
      </c>
      <c r="C31" s="7">
        <v>902</v>
      </c>
      <c r="D31" s="7" t="s">
        <v>9</v>
      </c>
      <c r="E31" s="8" t="s">
        <v>21</v>
      </c>
      <c r="F31" s="7" t="s">
        <v>254</v>
      </c>
      <c r="G31" s="9"/>
      <c r="H31" s="15">
        <f>H32+H34</f>
        <v>17493.099999999999</v>
      </c>
      <c r="I31" s="15">
        <f>I32+I34</f>
        <v>1123.7</v>
      </c>
      <c r="J31" s="20">
        <f>J32+J34</f>
        <v>21353.7</v>
      </c>
      <c r="K31" s="15">
        <f>K32+K34</f>
        <v>794.5</v>
      </c>
      <c r="L31" s="15"/>
      <c r="M31" s="15"/>
      <c r="N31" s="15"/>
      <c r="O31" s="22">
        <f t="shared" ref="O31:T31" si="14">O32+O34</f>
        <v>25635.1</v>
      </c>
      <c r="P31" s="15">
        <f t="shared" si="14"/>
        <v>0</v>
      </c>
      <c r="Q31" s="22">
        <f t="shared" si="14"/>
        <v>0</v>
      </c>
      <c r="R31" s="22">
        <f t="shared" si="14"/>
        <v>0</v>
      </c>
      <c r="S31" s="22">
        <f t="shared" si="14"/>
        <v>0</v>
      </c>
      <c r="T31" s="22">
        <f t="shared" si="14"/>
        <v>0</v>
      </c>
      <c r="U31" s="13"/>
    </row>
    <row r="32" spans="1:21" ht="40.5" hidden="1" customHeight="1" x14ac:dyDescent="0.2">
      <c r="A32" s="24" t="s">
        <v>0</v>
      </c>
      <c r="B32" s="6" t="s">
        <v>62</v>
      </c>
      <c r="C32" s="7">
        <v>902</v>
      </c>
      <c r="D32" s="7" t="s">
        <v>9</v>
      </c>
      <c r="E32" s="8" t="s">
        <v>21</v>
      </c>
      <c r="F32" s="7" t="s">
        <v>135</v>
      </c>
      <c r="G32" s="9" t="s">
        <v>0</v>
      </c>
      <c r="H32" s="15">
        <f>H33</f>
        <v>17434</v>
      </c>
      <c r="I32" s="15">
        <f>I33</f>
        <v>0</v>
      </c>
      <c r="J32" s="20">
        <f>J33</f>
        <v>21311.9</v>
      </c>
      <c r="K32" s="15">
        <f>K33</f>
        <v>0</v>
      </c>
      <c r="L32" s="15"/>
      <c r="M32" s="15"/>
      <c r="N32" s="15"/>
      <c r="O32" s="22">
        <f t="shared" ref="O32:T32" si="15">O33</f>
        <v>25635.1</v>
      </c>
      <c r="P32" s="15">
        <f t="shared" si="15"/>
        <v>0</v>
      </c>
      <c r="Q32" s="22">
        <f t="shared" si="15"/>
        <v>0</v>
      </c>
      <c r="R32" s="22">
        <f t="shared" si="15"/>
        <v>0</v>
      </c>
      <c r="S32" s="22">
        <f t="shared" si="15"/>
        <v>0</v>
      </c>
      <c r="T32" s="22">
        <f t="shared" si="15"/>
        <v>0</v>
      </c>
      <c r="U32" s="13"/>
    </row>
    <row r="33" spans="1:21" ht="40.5" hidden="1" customHeight="1" x14ac:dyDescent="0.2">
      <c r="A33" s="24" t="s">
        <v>0</v>
      </c>
      <c r="B33" s="6" t="s">
        <v>10</v>
      </c>
      <c r="C33" s="7">
        <v>902</v>
      </c>
      <c r="D33" s="7" t="s">
        <v>9</v>
      </c>
      <c r="E33" s="8" t="s">
        <v>21</v>
      </c>
      <c r="F33" s="7" t="s">
        <v>135</v>
      </c>
      <c r="G33" s="9" t="s">
        <v>11</v>
      </c>
      <c r="H33" s="15">
        <f>18616.8-1123.7-59.1</f>
        <v>17434</v>
      </c>
      <c r="I33" s="15"/>
      <c r="J33" s="20">
        <f>22106.4-794.5</f>
        <v>21311.9</v>
      </c>
      <c r="K33" s="22"/>
      <c r="L33" s="22"/>
      <c r="M33" s="22"/>
      <c r="N33" s="22"/>
      <c r="O33" s="22">
        <v>25635.1</v>
      </c>
      <c r="P33" s="15"/>
      <c r="Q33" s="20"/>
      <c r="R33" s="20"/>
      <c r="S33" s="20"/>
      <c r="T33" s="69">
        <f>25635.1-25635.1</f>
        <v>0</v>
      </c>
      <c r="U33" s="13"/>
    </row>
    <row r="34" spans="1:21" ht="40.5" hidden="1" customHeight="1" x14ac:dyDescent="0.2">
      <c r="A34" s="24"/>
      <c r="B34" s="6" t="s">
        <v>334</v>
      </c>
      <c r="C34" s="7">
        <v>902</v>
      </c>
      <c r="D34" s="7" t="s">
        <v>9</v>
      </c>
      <c r="E34" s="8" t="s">
        <v>21</v>
      </c>
      <c r="F34" s="7" t="s">
        <v>335</v>
      </c>
      <c r="G34" s="9"/>
      <c r="H34" s="15">
        <f>H35</f>
        <v>59.1</v>
      </c>
      <c r="I34" s="15">
        <f>I35</f>
        <v>1123.7</v>
      </c>
      <c r="J34" s="20">
        <f>J35</f>
        <v>41.8</v>
      </c>
      <c r="K34" s="15">
        <f>K35</f>
        <v>794.5</v>
      </c>
      <c r="L34" s="15"/>
      <c r="M34" s="15"/>
      <c r="N34" s="15"/>
      <c r="O34" s="22">
        <f t="shared" ref="O34:T34" si="16">O35</f>
        <v>0</v>
      </c>
      <c r="P34" s="15">
        <f t="shared" si="16"/>
        <v>0</v>
      </c>
      <c r="Q34" s="22">
        <f t="shared" si="16"/>
        <v>0</v>
      </c>
      <c r="R34" s="22">
        <f t="shared" si="16"/>
        <v>0</v>
      </c>
      <c r="S34" s="22">
        <f t="shared" si="16"/>
        <v>0</v>
      </c>
      <c r="T34" s="22">
        <f t="shared" si="16"/>
        <v>0</v>
      </c>
      <c r="U34" s="13"/>
    </row>
    <row r="35" spans="1:21" ht="42" hidden="1" customHeight="1" x14ac:dyDescent="0.2">
      <c r="A35" s="24"/>
      <c r="B35" s="6" t="s">
        <v>10</v>
      </c>
      <c r="C35" s="7">
        <v>902</v>
      </c>
      <c r="D35" s="7" t="s">
        <v>9</v>
      </c>
      <c r="E35" s="8" t="s">
        <v>21</v>
      </c>
      <c r="F35" s="7" t="s">
        <v>335</v>
      </c>
      <c r="G35" s="9">
        <v>600</v>
      </c>
      <c r="H35" s="15">
        <v>59.1</v>
      </c>
      <c r="I35" s="15">
        <v>1123.7</v>
      </c>
      <c r="J35" s="20">
        <v>41.8</v>
      </c>
      <c r="K35" s="22">
        <v>794.5</v>
      </c>
      <c r="L35" s="22"/>
      <c r="M35" s="22"/>
      <c r="N35" s="22"/>
      <c r="O35" s="22"/>
      <c r="P35" s="15"/>
      <c r="Q35" s="20"/>
      <c r="R35" s="20"/>
      <c r="S35" s="20"/>
      <c r="T35" s="69">
        <f>O35+P35+Q35+R35+S35</f>
        <v>0</v>
      </c>
      <c r="U35" s="13"/>
    </row>
    <row r="36" spans="1:21" ht="60.75" hidden="1" customHeight="1" x14ac:dyDescent="0.2">
      <c r="A36" s="24"/>
      <c r="B36" s="6" t="s">
        <v>407</v>
      </c>
      <c r="C36" s="7">
        <v>902</v>
      </c>
      <c r="D36" s="8" t="s">
        <v>9</v>
      </c>
      <c r="E36" s="8" t="s">
        <v>21</v>
      </c>
      <c r="F36" s="7" t="s">
        <v>408</v>
      </c>
      <c r="G36" s="9"/>
      <c r="H36" s="15">
        <f t="shared" ref="H36:K37" si="17">H37</f>
        <v>0</v>
      </c>
      <c r="I36" s="15">
        <f t="shared" si="17"/>
        <v>425</v>
      </c>
      <c r="J36" s="20">
        <f t="shared" si="17"/>
        <v>0</v>
      </c>
      <c r="K36" s="15">
        <f t="shared" si="17"/>
        <v>425</v>
      </c>
      <c r="L36" s="15"/>
      <c r="M36" s="15"/>
      <c r="N36" s="15"/>
      <c r="O36" s="22">
        <f t="shared" ref="O36:T37" si="18">O37</f>
        <v>0</v>
      </c>
      <c r="P36" s="15">
        <f t="shared" si="18"/>
        <v>270</v>
      </c>
      <c r="Q36" s="22">
        <f t="shared" si="18"/>
        <v>0</v>
      </c>
      <c r="R36" s="22">
        <f t="shared" si="18"/>
        <v>0</v>
      </c>
      <c r="S36" s="22">
        <f t="shared" si="18"/>
        <v>0</v>
      </c>
      <c r="T36" s="22">
        <f t="shared" si="18"/>
        <v>0</v>
      </c>
      <c r="U36" s="13"/>
    </row>
    <row r="37" spans="1:21" ht="22.5" hidden="1" customHeight="1" x14ac:dyDescent="0.2">
      <c r="A37" s="24"/>
      <c r="B37" s="6" t="s">
        <v>122</v>
      </c>
      <c r="C37" s="7">
        <v>902</v>
      </c>
      <c r="D37" s="8" t="s">
        <v>9</v>
      </c>
      <c r="E37" s="8" t="s">
        <v>21</v>
      </c>
      <c r="F37" s="7" t="s">
        <v>239</v>
      </c>
      <c r="G37" s="9"/>
      <c r="H37" s="15">
        <f t="shared" si="17"/>
        <v>0</v>
      </c>
      <c r="I37" s="15">
        <f t="shared" si="17"/>
        <v>425</v>
      </c>
      <c r="J37" s="20">
        <f t="shared" si="17"/>
        <v>0</v>
      </c>
      <c r="K37" s="15">
        <f t="shared" si="17"/>
        <v>425</v>
      </c>
      <c r="L37" s="15"/>
      <c r="M37" s="15"/>
      <c r="N37" s="15"/>
      <c r="O37" s="22">
        <f t="shared" si="18"/>
        <v>0</v>
      </c>
      <c r="P37" s="15">
        <f t="shared" si="18"/>
        <v>270</v>
      </c>
      <c r="Q37" s="22">
        <f t="shared" si="18"/>
        <v>0</v>
      </c>
      <c r="R37" s="22">
        <f t="shared" si="18"/>
        <v>0</v>
      </c>
      <c r="S37" s="22">
        <f t="shared" si="18"/>
        <v>0</v>
      </c>
      <c r="T37" s="22">
        <f t="shared" si="18"/>
        <v>0</v>
      </c>
      <c r="U37" s="13"/>
    </row>
    <row r="38" spans="1:21" ht="36" hidden="1" customHeight="1" x14ac:dyDescent="0.2">
      <c r="A38" s="24"/>
      <c r="B38" s="6" t="s">
        <v>10</v>
      </c>
      <c r="C38" s="7">
        <v>902</v>
      </c>
      <c r="D38" s="8" t="s">
        <v>9</v>
      </c>
      <c r="E38" s="8" t="s">
        <v>21</v>
      </c>
      <c r="F38" s="7" t="s">
        <v>239</v>
      </c>
      <c r="G38" s="9">
        <v>600</v>
      </c>
      <c r="H38" s="15"/>
      <c r="I38" s="15">
        <v>425</v>
      </c>
      <c r="J38" s="20"/>
      <c r="K38" s="22">
        <v>425</v>
      </c>
      <c r="L38" s="22"/>
      <c r="M38" s="22"/>
      <c r="N38" s="22"/>
      <c r="O38" s="22"/>
      <c r="P38" s="15">
        <v>270</v>
      </c>
      <c r="Q38" s="20"/>
      <c r="R38" s="20"/>
      <c r="S38" s="20"/>
      <c r="T38" s="69">
        <f>270-270</f>
        <v>0</v>
      </c>
      <c r="U38" s="13"/>
    </row>
    <row r="39" spans="1:21" ht="56.25" hidden="1" customHeight="1" x14ac:dyDescent="0.2">
      <c r="A39" s="24"/>
      <c r="B39" s="6" t="s">
        <v>345</v>
      </c>
      <c r="C39" s="7">
        <v>902</v>
      </c>
      <c r="D39" s="7" t="s">
        <v>9</v>
      </c>
      <c r="E39" s="8" t="s">
        <v>21</v>
      </c>
      <c r="F39" s="7" t="s">
        <v>312</v>
      </c>
      <c r="G39" s="9" t="s">
        <v>0</v>
      </c>
      <c r="H39" s="15">
        <f>H41</f>
        <v>1097.0999999999999</v>
      </c>
      <c r="I39" s="15">
        <f>I41</f>
        <v>0</v>
      </c>
      <c r="J39" s="20">
        <f>J41</f>
        <v>124.3</v>
      </c>
      <c r="K39" s="15">
        <f>K41</f>
        <v>0</v>
      </c>
      <c r="L39" s="15"/>
      <c r="M39" s="15"/>
      <c r="N39" s="15"/>
      <c r="O39" s="22">
        <f t="shared" ref="O39:T39" si="19">O41+O40</f>
        <v>0</v>
      </c>
      <c r="P39" s="15">
        <f t="shared" si="19"/>
        <v>0</v>
      </c>
      <c r="Q39" s="22">
        <f t="shared" si="19"/>
        <v>0</v>
      </c>
      <c r="R39" s="22">
        <f t="shared" si="19"/>
        <v>0</v>
      </c>
      <c r="S39" s="22">
        <f t="shared" si="19"/>
        <v>0</v>
      </c>
      <c r="T39" s="22">
        <f t="shared" si="19"/>
        <v>0</v>
      </c>
      <c r="U39" s="13"/>
    </row>
    <row r="40" spans="1:21" ht="38.25" hidden="1" customHeight="1" x14ac:dyDescent="0.2">
      <c r="A40" s="24"/>
      <c r="B40" s="6" t="s">
        <v>42</v>
      </c>
      <c r="C40" s="7">
        <v>902</v>
      </c>
      <c r="D40" s="7" t="s">
        <v>9</v>
      </c>
      <c r="E40" s="8" t="s">
        <v>21</v>
      </c>
      <c r="F40" s="7" t="s">
        <v>312</v>
      </c>
      <c r="G40" s="9">
        <v>400</v>
      </c>
      <c r="H40" s="15"/>
      <c r="I40" s="15"/>
      <c r="J40" s="20"/>
      <c r="K40" s="15"/>
      <c r="L40" s="15"/>
      <c r="M40" s="15"/>
      <c r="N40" s="15"/>
      <c r="O40" s="22"/>
      <c r="P40" s="15">
        <v>0</v>
      </c>
      <c r="Q40" s="22"/>
      <c r="R40" s="22"/>
      <c r="S40" s="22"/>
      <c r="T40" s="69">
        <f>O40+P40+Q40+R40+S40</f>
        <v>0</v>
      </c>
      <c r="U40" s="13"/>
    </row>
    <row r="41" spans="1:21" ht="39.75" hidden="1" customHeight="1" x14ac:dyDescent="0.2">
      <c r="A41" s="24"/>
      <c r="B41" s="6" t="s">
        <v>10</v>
      </c>
      <c r="C41" s="7">
        <v>902</v>
      </c>
      <c r="D41" s="7" t="s">
        <v>9</v>
      </c>
      <c r="E41" s="8" t="s">
        <v>21</v>
      </c>
      <c r="F41" s="7" t="s">
        <v>312</v>
      </c>
      <c r="G41" s="9" t="s">
        <v>11</v>
      </c>
      <c r="H41" s="15">
        <f>850+247.1</f>
        <v>1097.0999999999999</v>
      </c>
      <c r="I41" s="15"/>
      <c r="J41" s="20">
        <v>124.3</v>
      </c>
      <c r="K41" s="22">
        <v>0</v>
      </c>
      <c r="L41" s="22"/>
      <c r="M41" s="22"/>
      <c r="N41" s="22"/>
      <c r="O41" s="22"/>
      <c r="P41" s="15">
        <v>0</v>
      </c>
      <c r="Q41" s="15">
        <v>0</v>
      </c>
      <c r="R41" s="20"/>
      <c r="S41" s="20"/>
      <c r="T41" s="69">
        <f>O41+P41+Q41+R41+S41</f>
        <v>0</v>
      </c>
      <c r="U41" s="13"/>
    </row>
    <row r="42" spans="1:21" ht="65.25" hidden="1" customHeight="1" x14ac:dyDescent="0.2">
      <c r="A42" s="24"/>
      <c r="B42" s="6" t="s">
        <v>414</v>
      </c>
      <c r="C42" s="7">
        <v>902</v>
      </c>
      <c r="D42" s="8" t="s">
        <v>9</v>
      </c>
      <c r="E42" s="8" t="s">
        <v>21</v>
      </c>
      <c r="F42" s="7" t="s">
        <v>415</v>
      </c>
      <c r="G42" s="9"/>
      <c r="H42" s="15">
        <f t="shared" ref="H42:K43" si="20">H43</f>
        <v>239.2</v>
      </c>
      <c r="I42" s="15">
        <f t="shared" si="20"/>
        <v>23672.7</v>
      </c>
      <c r="J42" s="20">
        <f t="shared" si="20"/>
        <v>0</v>
      </c>
      <c r="K42" s="15">
        <f t="shared" si="20"/>
        <v>0</v>
      </c>
      <c r="L42" s="15"/>
      <c r="M42" s="15"/>
      <c r="N42" s="15"/>
      <c r="O42" s="22">
        <f t="shared" ref="O42:T43" si="21">O43</f>
        <v>0</v>
      </c>
      <c r="P42" s="15">
        <f t="shared" si="21"/>
        <v>0</v>
      </c>
      <c r="Q42" s="22">
        <f t="shared" si="21"/>
        <v>0</v>
      </c>
      <c r="R42" s="22">
        <f t="shared" si="21"/>
        <v>0</v>
      </c>
      <c r="S42" s="22">
        <f t="shared" si="21"/>
        <v>0</v>
      </c>
      <c r="T42" s="22">
        <f t="shared" si="21"/>
        <v>0</v>
      </c>
      <c r="U42" s="13"/>
    </row>
    <row r="43" spans="1:21" ht="45" hidden="1" customHeight="1" x14ac:dyDescent="0.2">
      <c r="A43" s="24"/>
      <c r="B43" s="6" t="s">
        <v>402</v>
      </c>
      <c r="C43" s="7">
        <v>902</v>
      </c>
      <c r="D43" s="8" t="s">
        <v>9</v>
      </c>
      <c r="E43" s="8" t="s">
        <v>21</v>
      </c>
      <c r="F43" s="7" t="s">
        <v>397</v>
      </c>
      <c r="G43" s="9"/>
      <c r="H43" s="15">
        <f t="shared" si="20"/>
        <v>239.2</v>
      </c>
      <c r="I43" s="15">
        <f t="shared" si="20"/>
        <v>23672.7</v>
      </c>
      <c r="J43" s="20">
        <f t="shared" si="20"/>
        <v>0</v>
      </c>
      <c r="K43" s="15">
        <f t="shared" si="20"/>
        <v>0</v>
      </c>
      <c r="L43" s="15"/>
      <c r="M43" s="15"/>
      <c r="N43" s="15"/>
      <c r="O43" s="22">
        <f t="shared" si="21"/>
        <v>0</v>
      </c>
      <c r="P43" s="15">
        <f t="shared" si="21"/>
        <v>0</v>
      </c>
      <c r="Q43" s="22">
        <f t="shared" si="21"/>
        <v>0</v>
      </c>
      <c r="R43" s="22">
        <f t="shared" si="21"/>
        <v>0</v>
      </c>
      <c r="S43" s="22">
        <f t="shared" si="21"/>
        <v>0</v>
      </c>
      <c r="T43" s="22">
        <f t="shared" si="21"/>
        <v>0</v>
      </c>
      <c r="U43" s="13"/>
    </row>
    <row r="44" spans="1:21" ht="18.75" hidden="1" customHeight="1" x14ac:dyDescent="0.2">
      <c r="A44" s="24"/>
      <c r="B44" s="6" t="s">
        <v>10</v>
      </c>
      <c r="C44" s="7">
        <v>902</v>
      </c>
      <c r="D44" s="8" t="s">
        <v>9</v>
      </c>
      <c r="E44" s="8" t="s">
        <v>21</v>
      </c>
      <c r="F44" s="7" t="s">
        <v>397</v>
      </c>
      <c r="G44" s="9">
        <v>600</v>
      </c>
      <c r="H44" s="15">
        <v>239.2</v>
      </c>
      <c r="I44" s="15">
        <v>23672.7</v>
      </c>
      <c r="J44" s="20"/>
      <c r="K44" s="22"/>
      <c r="L44" s="22"/>
      <c r="M44" s="22"/>
      <c r="N44" s="22"/>
      <c r="O44" s="22">
        <f>J44+K44+M44+N44+L44</f>
        <v>0</v>
      </c>
      <c r="P44" s="15"/>
      <c r="Q44" s="20"/>
      <c r="R44" s="20"/>
      <c r="S44" s="20"/>
      <c r="T44" s="69">
        <f>O44+P44+Q44+R44+S44</f>
        <v>0</v>
      </c>
      <c r="U44" s="13"/>
    </row>
    <row r="45" spans="1:21" ht="47.25" hidden="1" customHeight="1" x14ac:dyDescent="0.2">
      <c r="A45" s="24"/>
      <c r="B45" s="25" t="s">
        <v>59</v>
      </c>
      <c r="C45" s="7">
        <v>902</v>
      </c>
      <c r="D45" s="8" t="s">
        <v>9</v>
      </c>
      <c r="E45" s="8" t="s">
        <v>21</v>
      </c>
      <c r="F45" s="7" t="s">
        <v>141</v>
      </c>
      <c r="G45" s="9"/>
      <c r="H45" s="15">
        <f t="shared" ref="H45:K46" si="22">H46</f>
        <v>200</v>
      </c>
      <c r="I45" s="15">
        <f t="shared" si="22"/>
        <v>0</v>
      </c>
      <c r="J45" s="20">
        <f t="shared" si="22"/>
        <v>0</v>
      </c>
      <c r="K45" s="15">
        <f t="shared" si="22"/>
        <v>0</v>
      </c>
      <c r="L45" s="15"/>
      <c r="M45" s="15"/>
      <c r="N45" s="15"/>
      <c r="O45" s="22">
        <f t="shared" ref="O45:T46" si="23">O46</f>
        <v>226.5</v>
      </c>
      <c r="P45" s="15">
        <f t="shared" si="23"/>
        <v>0</v>
      </c>
      <c r="Q45" s="22">
        <f t="shared" si="23"/>
        <v>0</v>
      </c>
      <c r="R45" s="22">
        <f t="shared" si="23"/>
        <v>0</v>
      </c>
      <c r="S45" s="22">
        <f t="shared" si="23"/>
        <v>0</v>
      </c>
      <c r="T45" s="22">
        <f t="shared" si="23"/>
        <v>0</v>
      </c>
      <c r="U45" s="13"/>
    </row>
    <row r="46" spans="1:21" ht="40.5" hidden="1" customHeight="1" x14ac:dyDescent="0.2">
      <c r="A46" s="24"/>
      <c r="B46" s="6" t="s">
        <v>143</v>
      </c>
      <c r="C46" s="7">
        <v>902</v>
      </c>
      <c r="D46" s="8" t="s">
        <v>9</v>
      </c>
      <c r="E46" s="8" t="s">
        <v>21</v>
      </c>
      <c r="F46" s="7" t="s">
        <v>142</v>
      </c>
      <c r="G46" s="9"/>
      <c r="H46" s="15">
        <f t="shared" si="22"/>
        <v>200</v>
      </c>
      <c r="I46" s="15">
        <f t="shared" si="22"/>
        <v>0</v>
      </c>
      <c r="J46" s="20">
        <f t="shared" si="22"/>
        <v>0</v>
      </c>
      <c r="K46" s="15">
        <f t="shared" si="22"/>
        <v>0</v>
      </c>
      <c r="L46" s="15"/>
      <c r="M46" s="15"/>
      <c r="N46" s="15"/>
      <c r="O46" s="22">
        <f t="shared" si="23"/>
        <v>226.5</v>
      </c>
      <c r="P46" s="15">
        <f t="shared" si="23"/>
        <v>0</v>
      </c>
      <c r="Q46" s="22">
        <f t="shared" si="23"/>
        <v>0</v>
      </c>
      <c r="R46" s="22">
        <f t="shared" si="23"/>
        <v>0</v>
      </c>
      <c r="S46" s="22">
        <f t="shared" si="23"/>
        <v>0</v>
      </c>
      <c r="T46" s="22">
        <f t="shared" si="23"/>
        <v>0</v>
      </c>
      <c r="U46" s="13"/>
    </row>
    <row r="47" spans="1:21" ht="39" hidden="1" customHeight="1" x14ac:dyDescent="0.2">
      <c r="A47" s="24"/>
      <c r="B47" s="6" t="s">
        <v>10</v>
      </c>
      <c r="C47" s="7">
        <v>902</v>
      </c>
      <c r="D47" s="8" t="s">
        <v>9</v>
      </c>
      <c r="E47" s="8" t="s">
        <v>21</v>
      </c>
      <c r="F47" s="7" t="s">
        <v>142</v>
      </c>
      <c r="G47" s="9">
        <v>600</v>
      </c>
      <c r="H47" s="15">
        <v>200</v>
      </c>
      <c r="I47" s="15"/>
      <c r="J47" s="20"/>
      <c r="K47" s="22"/>
      <c r="L47" s="22"/>
      <c r="M47" s="22"/>
      <c r="N47" s="22"/>
      <c r="O47" s="22">
        <v>226.5</v>
      </c>
      <c r="P47" s="15"/>
      <c r="Q47" s="20"/>
      <c r="R47" s="20"/>
      <c r="S47" s="20"/>
      <c r="T47" s="69">
        <f>226.5-226.5</f>
        <v>0</v>
      </c>
      <c r="U47" s="13"/>
    </row>
    <row r="48" spans="1:21" ht="41.25" hidden="1" customHeight="1" x14ac:dyDescent="0.2">
      <c r="A48" s="24"/>
      <c r="B48" s="6" t="s">
        <v>521</v>
      </c>
      <c r="C48" s="7">
        <v>902</v>
      </c>
      <c r="D48" s="8" t="s">
        <v>9</v>
      </c>
      <c r="E48" s="8" t="s">
        <v>21</v>
      </c>
      <c r="F48" s="7" t="s">
        <v>207</v>
      </c>
      <c r="G48" s="9"/>
      <c r="H48" s="15"/>
      <c r="I48" s="15"/>
      <c r="J48" s="20">
        <f t="shared" ref="J48:K50" si="24">J49</f>
        <v>0</v>
      </c>
      <c r="K48" s="15">
        <f t="shared" si="24"/>
        <v>0</v>
      </c>
      <c r="L48" s="15"/>
      <c r="M48" s="15"/>
      <c r="N48" s="15"/>
      <c r="O48" s="22">
        <f t="shared" ref="O48:T50" si="25">O49</f>
        <v>0</v>
      </c>
      <c r="P48" s="15">
        <f t="shared" si="25"/>
        <v>0</v>
      </c>
      <c r="Q48" s="22">
        <f t="shared" si="25"/>
        <v>0</v>
      </c>
      <c r="R48" s="22">
        <f t="shared" si="25"/>
        <v>0</v>
      </c>
      <c r="S48" s="22">
        <f t="shared" si="25"/>
        <v>0</v>
      </c>
      <c r="T48" s="22">
        <f t="shared" si="25"/>
        <v>0</v>
      </c>
      <c r="U48" s="13"/>
    </row>
    <row r="49" spans="1:21" ht="22.5" hidden="1" customHeight="1" x14ac:dyDescent="0.2">
      <c r="A49" s="24"/>
      <c r="B49" s="6" t="s">
        <v>455</v>
      </c>
      <c r="C49" s="7">
        <v>902</v>
      </c>
      <c r="D49" s="8" t="s">
        <v>9</v>
      </c>
      <c r="E49" s="8" t="s">
        <v>21</v>
      </c>
      <c r="F49" s="7" t="s">
        <v>361</v>
      </c>
      <c r="G49" s="9"/>
      <c r="H49" s="15"/>
      <c r="I49" s="15"/>
      <c r="J49" s="20">
        <f t="shared" si="24"/>
        <v>0</v>
      </c>
      <c r="K49" s="15">
        <f t="shared" si="24"/>
        <v>0</v>
      </c>
      <c r="L49" s="15"/>
      <c r="M49" s="15"/>
      <c r="N49" s="15"/>
      <c r="O49" s="22">
        <f t="shared" si="25"/>
        <v>0</v>
      </c>
      <c r="P49" s="15">
        <f t="shared" si="25"/>
        <v>0</v>
      </c>
      <c r="Q49" s="22">
        <f t="shared" si="25"/>
        <v>0</v>
      </c>
      <c r="R49" s="22">
        <f t="shared" si="25"/>
        <v>0</v>
      </c>
      <c r="S49" s="22">
        <f t="shared" si="25"/>
        <v>0</v>
      </c>
      <c r="T49" s="22">
        <f t="shared" si="25"/>
        <v>0</v>
      </c>
      <c r="U49" s="13"/>
    </row>
    <row r="50" spans="1:21" ht="43.5" hidden="1" customHeight="1" x14ac:dyDescent="0.2">
      <c r="A50" s="24"/>
      <c r="B50" s="6" t="s">
        <v>453</v>
      </c>
      <c r="C50" s="7">
        <v>902</v>
      </c>
      <c r="D50" s="8" t="s">
        <v>9</v>
      </c>
      <c r="E50" s="8" t="s">
        <v>21</v>
      </c>
      <c r="F50" s="7" t="s">
        <v>452</v>
      </c>
      <c r="G50" s="9"/>
      <c r="H50" s="15"/>
      <c r="I50" s="15"/>
      <c r="J50" s="20">
        <f t="shared" si="24"/>
        <v>0</v>
      </c>
      <c r="K50" s="15">
        <f t="shared" si="24"/>
        <v>0</v>
      </c>
      <c r="L50" s="15"/>
      <c r="M50" s="15"/>
      <c r="N50" s="15"/>
      <c r="O50" s="22">
        <f t="shared" si="25"/>
        <v>0</v>
      </c>
      <c r="P50" s="15">
        <f t="shared" si="25"/>
        <v>0</v>
      </c>
      <c r="Q50" s="22">
        <f t="shared" si="25"/>
        <v>0</v>
      </c>
      <c r="R50" s="22">
        <f t="shared" si="25"/>
        <v>0</v>
      </c>
      <c r="S50" s="22">
        <f t="shared" si="25"/>
        <v>0</v>
      </c>
      <c r="T50" s="22">
        <f t="shared" si="25"/>
        <v>0</v>
      </c>
      <c r="U50" s="13"/>
    </row>
    <row r="51" spans="1:21" ht="41.25" hidden="1" customHeight="1" x14ac:dyDescent="0.2">
      <c r="A51" s="24"/>
      <c r="B51" s="6" t="s">
        <v>10</v>
      </c>
      <c r="C51" s="7">
        <v>902</v>
      </c>
      <c r="D51" s="8" t="s">
        <v>9</v>
      </c>
      <c r="E51" s="8" t="s">
        <v>21</v>
      </c>
      <c r="F51" s="7" t="s">
        <v>452</v>
      </c>
      <c r="G51" s="9">
        <v>600</v>
      </c>
      <c r="H51" s="15"/>
      <c r="I51" s="15"/>
      <c r="J51" s="20"/>
      <c r="K51" s="22"/>
      <c r="L51" s="22"/>
      <c r="M51" s="22"/>
      <c r="N51" s="22"/>
      <c r="O51" s="22">
        <f>J51+K51+M51+N51+L51</f>
        <v>0</v>
      </c>
      <c r="P51" s="15"/>
      <c r="Q51" s="20"/>
      <c r="R51" s="20"/>
      <c r="S51" s="20"/>
      <c r="T51" s="69">
        <f>O51+P51+Q51+R51+S51</f>
        <v>0</v>
      </c>
      <c r="U51" s="13"/>
    </row>
    <row r="52" spans="1:21" ht="18.75" x14ac:dyDescent="0.2">
      <c r="A52" s="24" t="s">
        <v>0</v>
      </c>
      <c r="B52" s="6" t="s">
        <v>29</v>
      </c>
      <c r="C52" s="7">
        <v>902</v>
      </c>
      <c r="D52" s="7" t="s">
        <v>30</v>
      </c>
      <c r="E52" s="7" t="s">
        <v>0</v>
      </c>
      <c r="F52" s="7" t="s">
        <v>0</v>
      </c>
      <c r="G52" s="9" t="s">
        <v>0</v>
      </c>
      <c r="H52" s="15">
        <f>H53+H138</f>
        <v>67511.299999999988</v>
      </c>
      <c r="I52" s="15">
        <f>I53+I138</f>
        <v>4620.3999999999996</v>
      </c>
      <c r="J52" s="20" t="e">
        <f>J53+J138</f>
        <v>#REF!</v>
      </c>
      <c r="K52" s="15" t="e">
        <f>K53+K138</f>
        <v>#REF!</v>
      </c>
      <c r="L52" s="15"/>
      <c r="M52" s="15"/>
      <c r="N52" s="15"/>
      <c r="O52" s="22">
        <f t="shared" ref="O52:T52" si="26">O53+O138</f>
        <v>78767.820000000007</v>
      </c>
      <c r="P52" s="15">
        <f t="shared" si="26"/>
        <v>9839.7999999999993</v>
      </c>
      <c r="Q52" s="22">
        <f t="shared" si="26"/>
        <v>0</v>
      </c>
      <c r="R52" s="22">
        <f t="shared" si="26"/>
        <v>0</v>
      </c>
      <c r="S52" s="22">
        <f t="shared" si="26"/>
        <v>0</v>
      </c>
      <c r="T52" s="22">
        <f t="shared" si="26"/>
        <v>106879.962</v>
      </c>
      <c r="U52" s="13"/>
    </row>
    <row r="53" spans="1:21" ht="18.75" x14ac:dyDescent="0.2">
      <c r="A53" s="24" t="s">
        <v>0</v>
      </c>
      <c r="B53" s="6" t="s">
        <v>31</v>
      </c>
      <c r="C53" s="7">
        <v>902</v>
      </c>
      <c r="D53" s="7" t="s">
        <v>30</v>
      </c>
      <c r="E53" s="7" t="s">
        <v>15</v>
      </c>
      <c r="F53" s="7" t="s">
        <v>0</v>
      </c>
      <c r="G53" s="9" t="s">
        <v>0</v>
      </c>
      <c r="H53" s="15">
        <f>H54+H129+H135</f>
        <v>47106.799999999996</v>
      </c>
      <c r="I53" s="15">
        <f>I54+I129+I135</f>
        <v>4620.3999999999996</v>
      </c>
      <c r="J53" s="20" t="e">
        <f>J54+J129+J135+J132</f>
        <v>#REF!</v>
      </c>
      <c r="K53" s="15" t="e">
        <f>K54+K129+K135+K132</f>
        <v>#REF!</v>
      </c>
      <c r="L53" s="15"/>
      <c r="M53" s="15"/>
      <c r="N53" s="15"/>
      <c r="O53" s="22">
        <f t="shared" ref="O53:T53" si="27">O54+O129+O135+O132</f>
        <v>51639.100000000006</v>
      </c>
      <c r="P53" s="15">
        <f t="shared" si="27"/>
        <v>9839.7999999999993</v>
      </c>
      <c r="Q53" s="22">
        <f t="shared" si="27"/>
        <v>0</v>
      </c>
      <c r="R53" s="22">
        <f t="shared" si="27"/>
        <v>0</v>
      </c>
      <c r="S53" s="22">
        <f t="shared" si="27"/>
        <v>0</v>
      </c>
      <c r="T53" s="22">
        <f t="shared" si="27"/>
        <v>81808.161999999997</v>
      </c>
      <c r="U53" s="13"/>
    </row>
    <row r="54" spans="1:21" ht="44.25" customHeight="1" x14ac:dyDescent="0.2">
      <c r="A54" s="24"/>
      <c r="B54" s="25" t="s">
        <v>60</v>
      </c>
      <c r="C54" s="7">
        <v>902</v>
      </c>
      <c r="D54" s="7" t="s">
        <v>30</v>
      </c>
      <c r="E54" s="7" t="s">
        <v>15</v>
      </c>
      <c r="F54" s="7" t="s">
        <v>133</v>
      </c>
      <c r="G54" s="9" t="s">
        <v>0</v>
      </c>
      <c r="H54" s="15">
        <f>H55+H84+H108</f>
        <v>46757.599999999999</v>
      </c>
      <c r="I54" s="15">
        <f>I55+I84+I108</f>
        <v>4620.3999999999996</v>
      </c>
      <c r="J54" s="20">
        <f>J55+J84+J108</f>
        <v>49597.399999999994</v>
      </c>
      <c r="K54" s="15">
        <f>K55+K84+K108</f>
        <v>14363.8</v>
      </c>
      <c r="L54" s="15"/>
      <c r="M54" s="15"/>
      <c r="N54" s="15"/>
      <c r="O54" s="22">
        <f t="shared" ref="O54:T54" si="28">O55+O84+O108</f>
        <v>51639.100000000006</v>
      </c>
      <c r="P54" s="15">
        <f t="shared" si="28"/>
        <v>9839.7999999999993</v>
      </c>
      <c r="Q54" s="22">
        <f t="shared" si="28"/>
        <v>0</v>
      </c>
      <c r="R54" s="22">
        <f t="shared" si="28"/>
        <v>0</v>
      </c>
      <c r="S54" s="22">
        <f t="shared" si="28"/>
        <v>0</v>
      </c>
      <c r="T54" s="22">
        <f t="shared" si="28"/>
        <v>81678.161999999997</v>
      </c>
      <c r="U54" s="13"/>
    </row>
    <row r="55" spans="1:21" ht="36" customHeight="1" x14ac:dyDescent="0.2">
      <c r="A55" s="24"/>
      <c r="B55" s="25" t="s">
        <v>63</v>
      </c>
      <c r="C55" s="7">
        <v>902</v>
      </c>
      <c r="D55" s="7" t="s">
        <v>30</v>
      </c>
      <c r="E55" s="7" t="s">
        <v>15</v>
      </c>
      <c r="F55" s="7" t="s">
        <v>136</v>
      </c>
      <c r="G55" s="9" t="s">
        <v>0</v>
      </c>
      <c r="H55" s="15">
        <f>H56+H58+H62+H67+H69+H72</f>
        <v>32401</v>
      </c>
      <c r="I55" s="15">
        <f>I56+I58+I62+I67+I69+I72</f>
        <v>2730.3999999999996</v>
      </c>
      <c r="J55" s="20">
        <f>J56+J58+J62+J67+J69+J72+J78</f>
        <v>32146.499999999996</v>
      </c>
      <c r="K55" s="15">
        <f>K56+K58+K62+K67+K69+K72+K78+K60+K80</f>
        <v>12266.4</v>
      </c>
      <c r="L55" s="15"/>
      <c r="M55" s="15"/>
      <c r="N55" s="15"/>
      <c r="O55" s="22">
        <f>O56+O58+O60+O62+O67+O69+O72+O76+O78+O80+O82</f>
        <v>33115.500000000007</v>
      </c>
      <c r="P55" s="15">
        <f>P56+P58+P60+P62+P67+P69+P72+P76+P78+P80+P82</f>
        <v>3701.2999999999997</v>
      </c>
      <c r="Q55" s="22">
        <f>Q56+Q58+Q62+Q67+Q69+Q72+Q74+Q78+Q60+Q80+Q76</f>
        <v>0</v>
      </c>
      <c r="R55" s="22">
        <f>R56+R58+R62+R67+R69+R72+R74+R78+R60+R80+R76</f>
        <v>0</v>
      </c>
      <c r="S55" s="22">
        <f>S56+S58+S62+S67+S69+S72+S74+S78+S60+S80+S76</f>
        <v>0</v>
      </c>
      <c r="T55" s="22">
        <f>T56+T58+T60+T62+T67+T69+T72+T76+T78+T80+T82</f>
        <v>52153.133999999998</v>
      </c>
      <c r="U55" s="13"/>
    </row>
    <row r="56" spans="1:21" ht="22.5" customHeight="1" x14ac:dyDescent="0.2">
      <c r="A56" s="24"/>
      <c r="B56" s="6" t="s">
        <v>401</v>
      </c>
      <c r="C56" s="7">
        <v>902</v>
      </c>
      <c r="D56" s="7" t="s">
        <v>30</v>
      </c>
      <c r="E56" s="7" t="s">
        <v>15</v>
      </c>
      <c r="F56" s="7" t="s">
        <v>394</v>
      </c>
      <c r="G56" s="9"/>
      <c r="H56" s="15">
        <f>H57</f>
        <v>942.9</v>
      </c>
      <c r="I56" s="15">
        <f>I57</f>
        <v>0</v>
      </c>
      <c r="J56" s="20">
        <f>J57</f>
        <v>298.8</v>
      </c>
      <c r="K56" s="15">
        <f>K57</f>
        <v>0</v>
      </c>
      <c r="L56" s="15"/>
      <c r="M56" s="15"/>
      <c r="N56" s="15"/>
      <c r="O56" s="22">
        <f t="shared" ref="O56:T56" si="29">O57</f>
        <v>0</v>
      </c>
      <c r="P56" s="15">
        <f t="shared" si="29"/>
        <v>0</v>
      </c>
      <c r="Q56" s="22">
        <f t="shared" si="29"/>
        <v>0</v>
      </c>
      <c r="R56" s="22">
        <f t="shared" si="29"/>
        <v>0</v>
      </c>
      <c r="S56" s="22">
        <f t="shared" si="29"/>
        <v>0</v>
      </c>
      <c r="T56" s="22">
        <f t="shared" si="29"/>
        <v>2833.2840000000001</v>
      </c>
      <c r="U56" s="13"/>
    </row>
    <row r="57" spans="1:21" ht="42" customHeight="1" x14ac:dyDescent="0.2">
      <c r="A57" s="24"/>
      <c r="B57" s="6" t="s">
        <v>10</v>
      </c>
      <c r="C57" s="7">
        <v>902</v>
      </c>
      <c r="D57" s="7" t="s">
        <v>30</v>
      </c>
      <c r="E57" s="7" t="s">
        <v>15</v>
      </c>
      <c r="F57" s="7" t="s">
        <v>394</v>
      </c>
      <c r="G57" s="9">
        <v>600</v>
      </c>
      <c r="H57" s="15">
        <v>942.9</v>
      </c>
      <c r="I57" s="15"/>
      <c r="J57" s="20">
        <v>298.8</v>
      </c>
      <c r="K57" s="22"/>
      <c r="L57" s="22"/>
      <c r="M57" s="22"/>
      <c r="N57" s="22"/>
      <c r="O57" s="22"/>
      <c r="P57" s="15">
        <v>0</v>
      </c>
      <c r="Q57" s="15">
        <v>0</v>
      </c>
      <c r="R57" s="20"/>
      <c r="S57" s="20"/>
      <c r="T57" s="69">
        <v>2833.2840000000001</v>
      </c>
      <c r="U57" s="13"/>
    </row>
    <row r="58" spans="1:21" ht="63" customHeight="1" x14ac:dyDescent="0.2">
      <c r="A58" s="24"/>
      <c r="B58" s="6" t="s">
        <v>319</v>
      </c>
      <c r="C58" s="7">
        <v>902</v>
      </c>
      <c r="D58" s="7" t="s">
        <v>30</v>
      </c>
      <c r="E58" s="7" t="s">
        <v>15</v>
      </c>
      <c r="F58" s="7" t="s">
        <v>294</v>
      </c>
      <c r="G58" s="9" t="s">
        <v>0</v>
      </c>
      <c r="H58" s="15">
        <f>H59</f>
        <v>4360</v>
      </c>
      <c r="I58" s="15">
        <f>I59</f>
        <v>0</v>
      </c>
      <c r="J58" s="20">
        <f>J59</f>
        <v>645</v>
      </c>
      <c r="K58" s="15">
        <f>K59</f>
        <v>0</v>
      </c>
      <c r="L58" s="15"/>
      <c r="M58" s="15"/>
      <c r="N58" s="15"/>
      <c r="O58" s="22"/>
      <c r="P58" s="15">
        <f>P59</f>
        <v>0</v>
      </c>
      <c r="Q58" s="22">
        <f>Q59</f>
        <v>0</v>
      </c>
      <c r="R58" s="22">
        <f>R59</f>
        <v>0</v>
      </c>
      <c r="S58" s="22">
        <f>S59</f>
        <v>0</v>
      </c>
      <c r="T58" s="22">
        <f>T59</f>
        <v>4710.9269999999997</v>
      </c>
      <c r="U58" s="13"/>
    </row>
    <row r="59" spans="1:21" ht="41.25" customHeight="1" x14ac:dyDescent="0.2">
      <c r="A59" s="24"/>
      <c r="B59" s="6" t="s">
        <v>10</v>
      </c>
      <c r="C59" s="7">
        <v>902</v>
      </c>
      <c r="D59" s="7" t="s">
        <v>30</v>
      </c>
      <c r="E59" s="7" t="s">
        <v>15</v>
      </c>
      <c r="F59" s="7" t="s">
        <v>294</v>
      </c>
      <c r="G59" s="9">
        <v>600</v>
      </c>
      <c r="H59" s="15">
        <v>4360</v>
      </c>
      <c r="I59" s="15"/>
      <c r="J59" s="20">
        <v>645</v>
      </c>
      <c r="K59" s="22">
        <v>0</v>
      </c>
      <c r="L59" s="22"/>
      <c r="M59" s="22"/>
      <c r="N59" s="22"/>
      <c r="O59" s="22"/>
      <c r="P59" s="15">
        <v>0</v>
      </c>
      <c r="Q59" s="15">
        <v>0</v>
      </c>
      <c r="R59" s="20"/>
      <c r="S59" s="20"/>
      <c r="T59" s="69">
        <v>4710.9269999999997</v>
      </c>
      <c r="U59" s="13"/>
    </row>
    <row r="60" spans="1:21" ht="59.25" customHeight="1" x14ac:dyDescent="0.2">
      <c r="A60" s="24"/>
      <c r="B60" s="40" t="s">
        <v>484</v>
      </c>
      <c r="C60" s="7">
        <v>902</v>
      </c>
      <c r="D60" s="7" t="s">
        <v>30</v>
      </c>
      <c r="E60" s="7" t="s">
        <v>15</v>
      </c>
      <c r="F60" s="7" t="s">
        <v>483</v>
      </c>
      <c r="G60" s="9"/>
      <c r="H60" s="15"/>
      <c r="I60" s="15"/>
      <c r="J60" s="20">
        <f>J61</f>
        <v>0</v>
      </c>
      <c r="K60" s="22">
        <f>K61</f>
        <v>1010.1</v>
      </c>
      <c r="L60" s="22"/>
      <c r="M60" s="22"/>
      <c r="N60" s="22"/>
      <c r="O60" s="22">
        <f t="shared" ref="O60:T60" si="30">O61</f>
        <v>5.8</v>
      </c>
      <c r="P60" s="15">
        <f t="shared" si="30"/>
        <v>565.70000000000005</v>
      </c>
      <c r="Q60" s="22">
        <f t="shared" si="30"/>
        <v>0</v>
      </c>
      <c r="R60" s="22">
        <f t="shared" si="30"/>
        <v>0</v>
      </c>
      <c r="S60" s="22">
        <f t="shared" si="30"/>
        <v>0</v>
      </c>
      <c r="T60" s="22">
        <f t="shared" si="30"/>
        <v>571.5</v>
      </c>
      <c r="U60" s="13"/>
    </row>
    <row r="61" spans="1:21" ht="42" customHeight="1" x14ac:dyDescent="0.2">
      <c r="A61" s="24"/>
      <c r="B61" s="6" t="s">
        <v>10</v>
      </c>
      <c r="C61" s="7">
        <v>902</v>
      </c>
      <c r="D61" s="7" t="s">
        <v>30</v>
      </c>
      <c r="E61" s="7" t="s">
        <v>15</v>
      </c>
      <c r="F61" s="7" t="s">
        <v>483</v>
      </c>
      <c r="G61" s="9">
        <v>600</v>
      </c>
      <c r="H61" s="15"/>
      <c r="I61" s="15"/>
      <c r="J61" s="20"/>
      <c r="K61" s="22">
        <v>1010.1</v>
      </c>
      <c r="L61" s="22"/>
      <c r="M61" s="22"/>
      <c r="N61" s="22"/>
      <c r="O61" s="22">
        <v>5.8</v>
      </c>
      <c r="P61" s="15">
        <v>565.70000000000005</v>
      </c>
      <c r="Q61" s="15">
        <v>0</v>
      </c>
      <c r="R61" s="20"/>
      <c r="S61" s="20"/>
      <c r="T61" s="69">
        <f>O61+P61+Q61+R61+S61</f>
        <v>571.5</v>
      </c>
      <c r="U61" s="13"/>
    </row>
    <row r="62" spans="1:21" ht="41.25" customHeight="1" x14ac:dyDescent="0.2">
      <c r="A62" s="24"/>
      <c r="B62" s="6" t="s">
        <v>253</v>
      </c>
      <c r="C62" s="7">
        <v>902</v>
      </c>
      <c r="D62" s="7" t="s">
        <v>30</v>
      </c>
      <c r="E62" s="7" t="s">
        <v>15</v>
      </c>
      <c r="F62" s="7" t="s">
        <v>255</v>
      </c>
      <c r="G62" s="9"/>
      <c r="H62" s="15">
        <f>H63+H65</f>
        <v>27078.1</v>
      </c>
      <c r="I62" s="15">
        <f>I63+I65</f>
        <v>2204.1999999999998</v>
      </c>
      <c r="J62" s="20">
        <f>J63+J65</f>
        <v>31182.699999999997</v>
      </c>
      <c r="K62" s="15">
        <f>K63+K65</f>
        <v>1558.4</v>
      </c>
      <c r="L62" s="15"/>
      <c r="M62" s="15"/>
      <c r="N62" s="15"/>
      <c r="O62" s="22">
        <f t="shared" ref="O62:T62" si="31">O63+O65</f>
        <v>33088.000000000007</v>
      </c>
      <c r="P62" s="15">
        <f t="shared" si="31"/>
        <v>2357</v>
      </c>
      <c r="Q62" s="22">
        <f t="shared" si="31"/>
        <v>0</v>
      </c>
      <c r="R62" s="22">
        <f t="shared" si="31"/>
        <v>0</v>
      </c>
      <c r="S62" s="22">
        <f t="shared" si="31"/>
        <v>0</v>
      </c>
      <c r="T62" s="22">
        <f t="shared" si="31"/>
        <v>42887.123</v>
      </c>
      <c r="U62" s="13"/>
    </row>
    <row r="63" spans="1:21" ht="41.25" customHeight="1" x14ac:dyDescent="0.2">
      <c r="A63" s="24" t="s">
        <v>0</v>
      </c>
      <c r="B63" s="6" t="s">
        <v>62</v>
      </c>
      <c r="C63" s="7">
        <v>902</v>
      </c>
      <c r="D63" s="7" t="s">
        <v>30</v>
      </c>
      <c r="E63" s="7" t="s">
        <v>15</v>
      </c>
      <c r="F63" s="7" t="s">
        <v>137</v>
      </c>
      <c r="G63" s="9" t="s">
        <v>0</v>
      </c>
      <c r="H63" s="15">
        <f>H64</f>
        <v>26962.1</v>
      </c>
      <c r="I63" s="15">
        <f>I64</f>
        <v>0</v>
      </c>
      <c r="J63" s="20">
        <f>J64</f>
        <v>31100.699999999997</v>
      </c>
      <c r="K63" s="15">
        <f>K64</f>
        <v>0</v>
      </c>
      <c r="L63" s="15"/>
      <c r="M63" s="15"/>
      <c r="N63" s="15"/>
      <c r="O63" s="22">
        <f t="shared" ref="O63:T63" si="32">O64</f>
        <v>32964.000000000007</v>
      </c>
      <c r="P63" s="15">
        <f t="shared" si="32"/>
        <v>0</v>
      </c>
      <c r="Q63" s="22">
        <f t="shared" si="32"/>
        <v>0</v>
      </c>
      <c r="R63" s="22">
        <f t="shared" si="32"/>
        <v>0</v>
      </c>
      <c r="S63" s="22">
        <f t="shared" si="32"/>
        <v>0</v>
      </c>
      <c r="T63" s="22">
        <f t="shared" si="32"/>
        <v>40406.123</v>
      </c>
      <c r="U63" s="13"/>
    </row>
    <row r="64" spans="1:21" ht="40.5" customHeight="1" x14ac:dyDescent="0.2">
      <c r="A64" s="24" t="s">
        <v>0</v>
      </c>
      <c r="B64" s="6" t="s">
        <v>10</v>
      </c>
      <c r="C64" s="7">
        <v>902</v>
      </c>
      <c r="D64" s="7" t="s">
        <v>30</v>
      </c>
      <c r="E64" s="7" t="s">
        <v>15</v>
      </c>
      <c r="F64" s="7" t="s">
        <v>137</v>
      </c>
      <c r="G64" s="9" t="s">
        <v>11</v>
      </c>
      <c r="H64" s="15">
        <f>29282.3-2204.2-116</f>
        <v>26962.1</v>
      </c>
      <c r="I64" s="15"/>
      <c r="J64" s="20">
        <f>32659.1-1558.4</f>
        <v>31100.699999999997</v>
      </c>
      <c r="K64" s="22"/>
      <c r="L64" s="22"/>
      <c r="M64" s="22"/>
      <c r="N64" s="22"/>
      <c r="O64" s="22">
        <f>34215.9-5.8-0.6-1.1-0.6-1.1-0.6-1.6-1240.5</f>
        <v>32964.000000000007</v>
      </c>
      <c r="P64" s="15">
        <v>0</v>
      </c>
      <c r="Q64" s="20"/>
      <c r="R64" s="20"/>
      <c r="S64" s="20"/>
      <c r="T64" s="69">
        <f>32964+7442.123</f>
        <v>40406.123</v>
      </c>
      <c r="U64" s="13"/>
    </row>
    <row r="65" spans="1:21" ht="39" customHeight="1" x14ac:dyDescent="0.2">
      <c r="A65" s="24"/>
      <c r="B65" s="6" t="s">
        <v>334</v>
      </c>
      <c r="C65" s="7">
        <v>902</v>
      </c>
      <c r="D65" s="7" t="s">
        <v>30</v>
      </c>
      <c r="E65" s="7" t="s">
        <v>15</v>
      </c>
      <c r="F65" s="7" t="s">
        <v>336</v>
      </c>
      <c r="G65" s="9"/>
      <c r="H65" s="15">
        <f>H66</f>
        <v>116</v>
      </c>
      <c r="I65" s="15">
        <f>I66</f>
        <v>2204.1999999999998</v>
      </c>
      <c r="J65" s="20">
        <f>J66</f>
        <v>82</v>
      </c>
      <c r="K65" s="15">
        <f>K66</f>
        <v>1558.4</v>
      </c>
      <c r="L65" s="15"/>
      <c r="M65" s="15"/>
      <c r="N65" s="15"/>
      <c r="O65" s="22">
        <f t="shared" ref="O65:T65" si="33">O66</f>
        <v>124</v>
      </c>
      <c r="P65" s="15">
        <f t="shared" si="33"/>
        <v>2357</v>
      </c>
      <c r="Q65" s="22">
        <f t="shared" si="33"/>
        <v>0</v>
      </c>
      <c r="R65" s="22">
        <f t="shared" si="33"/>
        <v>0</v>
      </c>
      <c r="S65" s="22">
        <f t="shared" si="33"/>
        <v>0</v>
      </c>
      <c r="T65" s="22">
        <f t="shared" si="33"/>
        <v>2481</v>
      </c>
      <c r="U65" s="13"/>
    </row>
    <row r="66" spans="1:21" ht="42" customHeight="1" x14ac:dyDescent="0.2">
      <c r="A66" s="24"/>
      <c r="B66" s="6" t="s">
        <v>10</v>
      </c>
      <c r="C66" s="7">
        <v>902</v>
      </c>
      <c r="D66" s="7" t="s">
        <v>30</v>
      </c>
      <c r="E66" s="7" t="s">
        <v>15</v>
      </c>
      <c r="F66" s="7" t="s">
        <v>336</v>
      </c>
      <c r="G66" s="9">
        <v>600</v>
      </c>
      <c r="H66" s="15">
        <v>116</v>
      </c>
      <c r="I66" s="15">
        <v>2204.1999999999998</v>
      </c>
      <c r="J66" s="20">
        <v>82</v>
      </c>
      <c r="K66" s="22">
        <v>1558.4</v>
      </c>
      <c r="L66" s="22"/>
      <c r="M66" s="22"/>
      <c r="N66" s="22"/>
      <c r="O66" s="22">
        <f>62+62</f>
        <v>124</v>
      </c>
      <c r="P66" s="15">
        <f>1178.5+1178.5</f>
        <v>2357</v>
      </c>
      <c r="Q66" s="20"/>
      <c r="R66" s="20"/>
      <c r="S66" s="20"/>
      <c r="T66" s="69">
        <f>O66+P66+Q66+R66+S66</f>
        <v>2481</v>
      </c>
      <c r="U66" s="13"/>
    </row>
    <row r="67" spans="1:21" ht="37.5" x14ac:dyDescent="0.3">
      <c r="A67" s="24" t="s">
        <v>0</v>
      </c>
      <c r="B67" s="41" t="s">
        <v>577</v>
      </c>
      <c r="C67" s="7">
        <v>902</v>
      </c>
      <c r="D67" s="7" t="s">
        <v>30</v>
      </c>
      <c r="E67" s="7" t="s">
        <v>15</v>
      </c>
      <c r="F67" s="7" t="s">
        <v>138</v>
      </c>
      <c r="G67" s="9"/>
      <c r="H67" s="15">
        <f>H68</f>
        <v>20</v>
      </c>
      <c r="I67" s="15">
        <f>I68</f>
        <v>0</v>
      </c>
      <c r="J67" s="20">
        <f>J68</f>
        <v>20</v>
      </c>
      <c r="K67" s="15">
        <f>K68</f>
        <v>0</v>
      </c>
      <c r="L67" s="15"/>
      <c r="M67" s="15"/>
      <c r="N67" s="15"/>
      <c r="O67" s="22">
        <f t="shared" ref="O67:T67" si="34">O68</f>
        <v>20</v>
      </c>
      <c r="P67" s="15">
        <f t="shared" si="34"/>
        <v>0</v>
      </c>
      <c r="Q67" s="22">
        <f t="shared" si="34"/>
        <v>0</v>
      </c>
      <c r="R67" s="22">
        <f t="shared" si="34"/>
        <v>0</v>
      </c>
      <c r="S67" s="22">
        <f t="shared" si="34"/>
        <v>0</v>
      </c>
      <c r="T67" s="22">
        <f t="shared" si="34"/>
        <v>50</v>
      </c>
      <c r="U67" s="13"/>
    </row>
    <row r="68" spans="1:21" ht="43.5" customHeight="1" x14ac:dyDescent="0.2">
      <c r="A68" s="24" t="s">
        <v>0</v>
      </c>
      <c r="B68" s="6" t="s">
        <v>10</v>
      </c>
      <c r="C68" s="7">
        <v>902</v>
      </c>
      <c r="D68" s="7" t="s">
        <v>30</v>
      </c>
      <c r="E68" s="7" t="s">
        <v>15</v>
      </c>
      <c r="F68" s="7" t="s">
        <v>138</v>
      </c>
      <c r="G68" s="9">
        <v>600</v>
      </c>
      <c r="H68" s="15">
        <v>20</v>
      </c>
      <c r="I68" s="15"/>
      <c r="J68" s="20">
        <v>20</v>
      </c>
      <c r="K68" s="22"/>
      <c r="L68" s="22"/>
      <c r="M68" s="22"/>
      <c r="N68" s="22"/>
      <c r="O68" s="22">
        <v>20</v>
      </c>
      <c r="P68" s="15"/>
      <c r="Q68" s="20"/>
      <c r="R68" s="20"/>
      <c r="S68" s="20"/>
      <c r="T68" s="69">
        <f>20-5.8+35.8</f>
        <v>50</v>
      </c>
      <c r="U68" s="13"/>
    </row>
    <row r="69" spans="1:21" ht="60" customHeight="1" x14ac:dyDescent="0.2">
      <c r="A69" s="24"/>
      <c r="B69" s="6" t="s">
        <v>407</v>
      </c>
      <c r="C69" s="7">
        <v>902</v>
      </c>
      <c r="D69" s="7" t="s">
        <v>30</v>
      </c>
      <c r="E69" s="7" t="s">
        <v>15</v>
      </c>
      <c r="F69" s="7" t="s">
        <v>409</v>
      </c>
      <c r="G69" s="9"/>
      <c r="H69" s="15">
        <f t="shared" ref="H69:K70" si="35">H70</f>
        <v>0</v>
      </c>
      <c r="I69" s="15">
        <f t="shared" si="35"/>
        <v>526.20000000000005</v>
      </c>
      <c r="J69" s="20">
        <f t="shared" si="35"/>
        <v>0</v>
      </c>
      <c r="K69" s="15">
        <f t="shared" si="35"/>
        <v>547.9</v>
      </c>
      <c r="L69" s="15"/>
      <c r="M69" s="15"/>
      <c r="N69" s="15"/>
      <c r="O69" s="22">
        <f t="shared" ref="O69:T70" si="36">O70</f>
        <v>0</v>
      </c>
      <c r="P69" s="15">
        <f t="shared" si="36"/>
        <v>626.9</v>
      </c>
      <c r="Q69" s="22">
        <f t="shared" si="36"/>
        <v>0</v>
      </c>
      <c r="R69" s="22">
        <f t="shared" si="36"/>
        <v>0</v>
      </c>
      <c r="S69" s="22">
        <f t="shared" si="36"/>
        <v>0</v>
      </c>
      <c r="T69" s="22">
        <f t="shared" si="36"/>
        <v>896.9</v>
      </c>
      <c r="U69" s="13"/>
    </row>
    <row r="70" spans="1:21" ht="23.25" customHeight="1" x14ac:dyDescent="0.2">
      <c r="A70" s="24" t="s">
        <v>0</v>
      </c>
      <c r="B70" s="6" t="s">
        <v>122</v>
      </c>
      <c r="C70" s="7">
        <v>902</v>
      </c>
      <c r="D70" s="7" t="s">
        <v>30</v>
      </c>
      <c r="E70" s="7" t="s">
        <v>15</v>
      </c>
      <c r="F70" s="7" t="s">
        <v>246</v>
      </c>
      <c r="G70" s="9"/>
      <c r="H70" s="15">
        <f t="shared" si="35"/>
        <v>0</v>
      </c>
      <c r="I70" s="15">
        <f t="shared" si="35"/>
        <v>526.20000000000005</v>
      </c>
      <c r="J70" s="20">
        <f t="shared" si="35"/>
        <v>0</v>
      </c>
      <c r="K70" s="15">
        <f t="shared" si="35"/>
        <v>547.9</v>
      </c>
      <c r="L70" s="15"/>
      <c r="M70" s="15"/>
      <c r="N70" s="15"/>
      <c r="O70" s="22">
        <f t="shared" si="36"/>
        <v>0</v>
      </c>
      <c r="P70" s="15">
        <f t="shared" si="36"/>
        <v>626.9</v>
      </c>
      <c r="Q70" s="22">
        <f t="shared" si="36"/>
        <v>0</v>
      </c>
      <c r="R70" s="22">
        <f t="shared" si="36"/>
        <v>0</v>
      </c>
      <c r="S70" s="22">
        <f t="shared" si="36"/>
        <v>0</v>
      </c>
      <c r="T70" s="22">
        <f t="shared" si="36"/>
        <v>896.9</v>
      </c>
      <c r="U70" s="13"/>
    </row>
    <row r="71" spans="1:21" ht="39" customHeight="1" x14ac:dyDescent="0.2">
      <c r="A71" s="24" t="s">
        <v>0</v>
      </c>
      <c r="B71" s="6" t="s">
        <v>10</v>
      </c>
      <c r="C71" s="7">
        <v>902</v>
      </c>
      <c r="D71" s="7" t="s">
        <v>30</v>
      </c>
      <c r="E71" s="7" t="s">
        <v>15</v>
      </c>
      <c r="F71" s="7" t="s">
        <v>246</v>
      </c>
      <c r="G71" s="9">
        <v>600</v>
      </c>
      <c r="H71" s="15"/>
      <c r="I71" s="15">
        <v>526.20000000000005</v>
      </c>
      <c r="J71" s="20"/>
      <c r="K71" s="22">
        <v>547.9</v>
      </c>
      <c r="L71" s="22"/>
      <c r="M71" s="22"/>
      <c r="N71" s="22"/>
      <c r="O71" s="22"/>
      <c r="P71" s="15">
        <v>626.9</v>
      </c>
      <c r="Q71" s="20"/>
      <c r="R71" s="20"/>
      <c r="S71" s="20"/>
      <c r="T71" s="69">
        <f>626.9+270</f>
        <v>896.9</v>
      </c>
      <c r="U71" s="13"/>
    </row>
    <row r="72" spans="1:21" ht="21.75" hidden="1" customHeight="1" x14ac:dyDescent="0.2">
      <c r="A72" s="24"/>
      <c r="B72" s="6" t="s">
        <v>456</v>
      </c>
      <c r="C72" s="7">
        <v>902</v>
      </c>
      <c r="D72" s="7" t="s">
        <v>30</v>
      </c>
      <c r="E72" s="7" t="s">
        <v>15</v>
      </c>
      <c r="F72" s="7" t="s">
        <v>377</v>
      </c>
      <c r="G72" s="9"/>
      <c r="H72" s="15">
        <f>H74</f>
        <v>0</v>
      </c>
      <c r="I72" s="15">
        <f>I74</f>
        <v>0</v>
      </c>
      <c r="J72" s="20">
        <f>J74+J73</f>
        <v>0</v>
      </c>
      <c r="K72" s="15">
        <f>K74+K73</f>
        <v>0</v>
      </c>
      <c r="L72" s="15"/>
      <c r="M72" s="15"/>
      <c r="N72" s="15"/>
      <c r="O72" s="22">
        <f t="shared" ref="O72:T72" si="37">O74+O73</f>
        <v>0</v>
      </c>
      <c r="P72" s="15">
        <f t="shared" si="37"/>
        <v>0</v>
      </c>
      <c r="Q72" s="22">
        <f t="shared" si="37"/>
        <v>0</v>
      </c>
      <c r="R72" s="22">
        <f t="shared" si="37"/>
        <v>0</v>
      </c>
      <c r="S72" s="22">
        <f t="shared" si="37"/>
        <v>0</v>
      </c>
      <c r="T72" s="22">
        <f t="shared" si="37"/>
        <v>0</v>
      </c>
      <c r="U72" s="13"/>
    </row>
    <row r="73" spans="1:21" ht="40.5" hidden="1" customHeight="1" x14ac:dyDescent="0.2">
      <c r="A73" s="24"/>
      <c r="B73" s="6" t="s">
        <v>10</v>
      </c>
      <c r="C73" s="7">
        <v>902</v>
      </c>
      <c r="D73" s="7" t="s">
        <v>30</v>
      </c>
      <c r="E73" s="7" t="s">
        <v>15</v>
      </c>
      <c r="F73" s="7" t="s">
        <v>377</v>
      </c>
      <c r="G73" s="9">
        <v>600</v>
      </c>
      <c r="H73" s="15"/>
      <c r="I73" s="15">
        <v>4500</v>
      </c>
      <c r="J73" s="20"/>
      <c r="K73" s="15">
        <v>0</v>
      </c>
      <c r="L73" s="15"/>
      <c r="M73" s="15"/>
      <c r="N73" s="15"/>
      <c r="O73" s="22"/>
      <c r="P73" s="15"/>
      <c r="Q73" s="20"/>
      <c r="R73" s="15">
        <v>0</v>
      </c>
      <c r="S73" s="15">
        <v>0</v>
      </c>
      <c r="T73" s="69">
        <f>O73+P73+Q73+R73+S73</f>
        <v>0</v>
      </c>
      <c r="U73" s="13"/>
    </row>
    <row r="74" spans="1:21" ht="43.5" hidden="1" customHeight="1" x14ac:dyDescent="0.2">
      <c r="A74" s="24"/>
      <c r="B74" s="6" t="s">
        <v>352</v>
      </c>
      <c r="C74" s="7">
        <v>902</v>
      </c>
      <c r="D74" s="7" t="s">
        <v>30</v>
      </c>
      <c r="E74" s="7" t="s">
        <v>15</v>
      </c>
      <c r="F74" s="7" t="s">
        <v>410</v>
      </c>
      <c r="G74" s="9"/>
      <c r="H74" s="15">
        <f>H75</f>
        <v>0</v>
      </c>
      <c r="I74" s="15">
        <f>I75</f>
        <v>0</v>
      </c>
      <c r="J74" s="20">
        <f>J75</f>
        <v>0</v>
      </c>
      <c r="K74" s="15">
        <f>K75</f>
        <v>0</v>
      </c>
      <c r="L74" s="15"/>
      <c r="M74" s="15"/>
      <c r="N74" s="15"/>
      <c r="O74" s="22">
        <f>J74+K74+M74+N74</f>
        <v>0</v>
      </c>
      <c r="P74" s="15">
        <f>K74+L74+N74+O74</f>
        <v>0</v>
      </c>
      <c r="Q74" s="22">
        <f>L74+M74+O74+P74</f>
        <v>0</v>
      </c>
      <c r="R74" s="22">
        <f>M74+N74+P74+Q74</f>
        <v>0</v>
      </c>
      <c r="S74" s="22">
        <f>N74+O74+Q74+R74</f>
        <v>0</v>
      </c>
      <c r="T74" s="22">
        <f t="shared" ref="T74" si="38">O74+P74+R74+S74</f>
        <v>0</v>
      </c>
      <c r="U74" s="13"/>
    </row>
    <row r="75" spans="1:21" ht="42" hidden="1" customHeight="1" x14ac:dyDescent="0.2">
      <c r="A75" s="24"/>
      <c r="B75" s="6" t="s">
        <v>10</v>
      </c>
      <c r="C75" s="7">
        <v>902</v>
      </c>
      <c r="D75" s="7" t="s">
        <v>30</v>
      </c>
      <c r="E75" s="7" t="s">
        <v>15</v>
      </c>
      <c r="F75" s="7" t="s">
        <v>410</v>
      </c>
      <c r="G75" s="9">
        <v>600</v>
      </c>
      <c r="H75" s="15"/>
      <c r="I75" s="15">
        <v>0</v>
      </c>
      <c r="J75" s="20">
        <f>H75+I75</f>
        <v>0</v>
      </c>
      <c r="K75" s="22"/>
      <c r="L75" s="22"/>
      <c r="M75" s="22"/>
      <c r="N75" s="22"/>
      <c r="O75" s="22">
        <f>J75+K75+M75+N75</f>
        <v>0</v>
      </c>
      <c r="P75" s="15"/>
      <c r="Q75" s="20"/>
      <c r="R75" s="20"/>
      <c r="S75" s="20"/>
      <c r="T75" s="69">
        <f>O75+P75+Q75+R75+S75</f>
        <v>0</v>
      </c>
      <c r="U75" s="13"/>
    </row>
    <row r="76" spans="1:21" ht="58.5" customHeight="1" x14ac:dyDescent="0.2">
      <c r="A76" s="24"/>
      <c r="B76" s="6" t="s">
        <v>514</v>
      </c>
      <c r="C76" s="7">
        <v>902</v>
      </c>
      <c r="D76" s="7" t="s">
        <v>30</v>
      </c>
      <c r="E76" s="7" t="s">
        <v>15</v>
      </c>
      <c r="F76" s="7" t="s">
        <v>515</v>
      </c>
      <c r="G76" s="9"/>
      <c r="H76" s="15"/>
      <c r="I76" s="15"/>
      <c r="J76" s="20"/>
      <c r="K76" s="22"/>
      <c r="L76" s="22"/>
      <c r="M76" s="22"/>
      <c r="N76" s="22"/>
      <c r="O76" s="22">
        <f t="shared" ref="O76:T76" si="39">O77</f>
        <v>0</v>
      </c>
      <c r="P76" s="15">
        <f t="shared" si="39"/>
        <v>0</v>
      </c>
      <c r="Q76" s="15">
        <f t="shared" si="39"/>
        <v>0</v>
      </c>
      <c r="R76" s="15">
        <f t="shared" si="39"/>
        <v>0</v>
      </c>
      <c r="S76" s="15">
        <f t="shared" si="39"/>
        <v>0</v>
      </c>
      <c r="T76" s="69">
        <f t="shared" si="39"/>
        <v>50</v>
      </c>
      <c r="U76" s="13"/>
    </row>
    <row r="77" spans="1:21" ht="40.5" customHeight="1" x14ac:dyDescent="0.2">
      <c r="A77" s="24"/>
      <c r="B77" s="6" t="s">
        <v>10</v>
      </c>
      <c r="C77" s="7">
        <v>902</v>
      </c>
      <c r="D77" s="7" t="s">
        <v>30</v>
      </c>
      <c r="E77" s="7" t="s">
        <v>15</v>
      </c>
      <c r="F77" s="7" t="s">
        <v>515</v>
      </c>
      <c r="G77" s="9">
        <v>600</v>
      </c>
      <c r="H77" s="15"/>
      <c r="I77" s="15"/>
      <c r="J77" s="20"/>
      <c r="K77" s="22"/>
      <c r="L77" s="22"/>
      <c r="M77" s="22"/>
      <c r="N77" s="22"/>
      <c r="O77" s="22"/>
      <c r="P77" s="15">
        <v>0</v>
      </c>
      <c r="Q77" s="15">
        <v>0</v>
      </c>
      <c r="R77" s="20"/>
      <c r="S77" s="20"/>
      <c r="T77" s="69">
        <v>50</v>
      </c>
      <c r="U77" s="13"/>
    </row>
    <row r="78" spans="1:21" ht="42" customHeight="1" x14ac:dyDescent="0.2">
      <c r="A78" s="24"/>
      <c r="B78" s="6" t="s">
        <v>451</v>
      </c>
      <c r="C78" s="7">
        <v>902</v>
      </c>
      <c r="D78" s="7" t="s">
        <v>30</v>
      </c>
      <c r="E78" s="7" t="s">
        <v>15</v>
      </c>
      <c r="F78" s="7" t="s">
        <v>449</v>
      </c>
      <c r="G78" s="9"/>
      <c r="H78" s="15"/>
      <c r="I78" s="15"/>
      <c r="J78" s="20">
        <f>J79</f>
        <v>0</v>
      </c>
      <c r="K78" s="15">
        <f>K79</f>
        <v>0</v>
      </c>
      <c r="L78" s="15"/>
      <c r="M78" s="15"/>
      <c r="N78" s="15"/>
      <c r="O78" s="22">
        <f t="shared" ref="O78:T78" si="40">O79</f>
        <v>0.6</v>
      </c>
      <c r="P78" s="15">
        <f t="shared" si="40"/>
        <v>50.6</v>
      </c>
      <c r="Q78" s="22">
        <f t="shared" si="40"/>
        <v>0</v>
      </c>
      <c r="R78" s="22">
        <f t="shared" si="40"/>
        <v>0</v>
      </c>
      <c r="S78" s="22">
        <f t="shared" si="40"/>
        <v>0</v>
      </c>
      <c r="T78" s="22">
        <f t="shared" si="40"/>
        <v>51.2</v>
      </c>
      <c r="U78" s="13"/>
    </row>
    <row r="79" spans="1:21" ht="41.25" customHeight="1" x14ac:dyDescent="0.2">
      <c r="A79" s="24"/>
      <c r="B79" s="6" t="s">
        <v>10</v>
      </c>
      <c r="C79" s="7">
        <v>902</v>
      </c>
      <c r="D79" s="7" t="s">
        <v>30</v>
      </c>
      <c r="E79" s="7" t="s">
        <v>15</v>
      </c>
      <c r="F79" s="7" t="s">
        <v>449</v>
      </c>
      <c r="G79" s="9">
        <v>600</v>
      </c>
      <c r="H79" s="15"/>
      <c r="I79" s="15"/>
      <c r="J79" s="20"/>
      <c r="K79" s="22"/>
      <c r="L79" s="22"/>
      <c r="M79" s="22"/>
      <c r="N79" s="22"/>
      <c r="O79" s="22">
        <v>0.6</v>
      </c>
      <c r="P79" s="15">
        <v>50.6</v>
      </c>
      <c r="Q79" s="20"/>
      <c r="R79" s="20"/>
      <c r="S79" s="20"/>
      <c r="T79" s="69">
        <f>O79+P79+Q79+R79+S79</f>
        <v>51.2</v>
      </c>
      <c r="U79" s="13"/>
    </row>
    <row r="80" spans="1:21" ht="24.75" hidden="1" customHeight="1" x14ac:dyDescent="0.2">
      <c r="A80" s="24"/>
      <c r="B80" s="6" t="s">
        <v>487</v>
      </c>
      <c r="C80" s="7">
        <v>902</v>
      </c>
      <c r="D80" s="7" t="s">
        <v>30</v>
      </c>
      <c r="E80" s="7" t="s">
        <v>15</v>
      </c>
      <c r="F80" s="7" t="s">
        <v>501</v>
      </c>
      <c r="G80" s="9"/>
      <c r="H80" s="15"/>
      <c r="I80" s="15"/>
      <c r="J80" s="20"/>
      <c r="K80" s="22">
        <f>K81</f>
        <v>9150</v>
      </c>
      <c r="L80" s="22"/>
      <c r="M80" s="22"/>
      <c r="N80" s="22"/>
      <c r="O80" s="22">
        <f t="shared" ref="O80:T80" si="41">O81</f>
        <v>0</v>
      </c>
      <c r="P80" s="15">
        <f t="shared" si="41"/>
        <v>0</v>
      </c>
      <c r="Q80" s="22">
        <f t="shared" si="41"/>
        <v>0</v>
      </c>
      <c r="R80" s="22">
        <f t="shared" si="41"/>
        <v>0</v>
      </c>
      <c r="S80" s="22">
        <f t="shared" si="41"/>
        <v>0</v>
      </c>
      <c r="T80" s="22">
        <f t="shared" si="41"/>
        <v>0</v>
      </c>
      <c r="U80" s="13"/>
    </row>
    <row r="81" spans="1:21" ht="40.5" hidden="1" customHeight="1" x14ac:dyDescent="0.2">
      <c r="A81" s="24"/>
      <c r="B81" s="6" t="s">
        <v>10</v>
      </c>
      <c r="C81" s="7">
        <v>902</v>
      </c>
      <c r="D81" s="7" t="s">
        <v>30</v>
      </c>
      <c r="E81" s="7" t="s">
        <v>15</v>
      </c>
      <c r="F81" s="7" t="s">
        <v>501</v>
      </c>
      <c r="G81" s="9">
        <v>600</v>
      </c>
      <c r="H81" s="15"/>
      <c r="I81" s="15"/>
      <c r="J81" s="20"/>
      <c r="K81" s="22">
        <v>9150</v>
      </c>
      <c r="L81" s="22"/>
      <c r="M81" s="22"/>
      <c r="N81" s="22"/>
      <c r="O81" s="22"/>
      <c r="P81" s="15">
        <v>0</v>
      </c>
      <c r="Q81" s="15">
        <v>0</v>
      </c>
      <c r="R81" s="20"/>
      <c r="S81" s="20"/>
      <c r="T81" s="69">
        <f>O81+P81+Q81+R81+S81</f>
        <v>0</v>
      </c>
      <c r="U81" s="13"/>
    </row>
    <row r="82" spans="1:21" ht="42" customHeight="1" x14ac:dyDescent="0.2">
      <c r="A82" s="24"/>
      <c r="B82" s="6" t="s">
        <v>537</v>
      </c>
      <c r="C82" s="7">
        <v>902</v>
      </c>
      <c r="D82" s="7" t="s">
        <v>30</v>
      </c>
      <c r="E82" s="7" t="s">
        <v>15</v>
      </c>
      <c r="F82" s="7" t="s">
        <v>538</v>
      </c>
      <c r="G82" s="9"/>
      <c r="H82" s="15"/>
      <c r="I82" s="15"/>
      <c r="J82" s="20"/>
      <c r="K82" s="22"/>
      <c r="L82" s="22"/>
      <c r="M82" s="22"/>
      <c r="N82" s="22"/>
      <c r="O82" s="22">
        <f>O83</f>
        <v>1.1000000000000001</v>
      </c>
      <c r="P82" s="15">
        <f>P83</f>
        <v>101.1</v>
      </c>
      <c r="Q82" s="15"/>
      <c r="R82" s="20"/>
      <c r="S82" s="20"/>
      <c r="T82" s="69">
        <f>T83</f>
        <v>102.19999999999999</v>
      </c>
      <c r="U82" s="13"/>
    </row>
    <row r="83" spans="1:21" ht="41.25" customHeight="1" x14ac:dyDescent="0.2">
      <c r="A83" s="24"/>
      <c r="B83" s="6" t="s">
        <v>10</v>
      </c>
      <c r="C83" s="7">
        <v>902</v>
      </c>
      <c r="D83" s="7" t="s">
        <v>30</v>
      </c>
      <c r="E83" s="7" t="s">
        <v>15</v>
      </c>
      <c r="F83" s="7" t="s">
        <v>538</v>
      </c>
      <c r="G83" s="9">
        <v>600</v>
      </c>
      <c r="H83" s="15"/>
      <c r="I83" s="15"/>
      <c r="J83" s="20"/>
      <c r="K83" s="22"/>
      <c r="L83" s="22"/>
      <c r="M83" s="22"/>
      <c r="N83" s="22"/>
      <c r="O83" s="22">
        <v>1.1000000000000001</v>
      </c>
      <c r="P83" s="15">
        <v>101.1</v>
      </c>
      <c r="Q83" s="15"/>
      <c r="R83" s="20"/>
      <c r="S83" s="20"/>
      <c r="T83" s="69">
        <f>O83+P83</f>
        <v>102.19999999999999</v>
      </c>
      <c r="U83" s="13"/>
    </row>
    <row r="84" spans="1:21" ht="23.25" customHeight="1" x14ac:dyDescent="0.2">
      <c r="A84" s="24"/>
      <c r="B84" s="25" t="s">
        <v>64</v>
      </c>
      <c r="C84" s="7">
        <v>902</v>
      </c>
      <c r="D84" s="7" t="s">
        <v>30</v>
      </c>
      <c r="E84" s="7" t="s">
        <v>15</v>
      </c>
      <c r="F84" s="7" t="s">
        <v>144</v>
      </c>
      <c r="G84" s="9" t="s">
        <v>0</v>
      </c>
      <c r="H84" s="15">
        <f>H87+H91+H96+H99</f>
        <v>1242.5999999999999</v>
      </c>
      <c r="I84" s="15">
        <f>I87+I91+I96+I99</f>
        <v>229.2</v>
      </c>
      <c r="J84" s="20">
        <f>J87+J91+J96+J99+J102</f>
        <v>2239.46</v>
      </c>
      <c r="K84" s="15">
        <f>K87+K91+K96+K99+K102+K104</f>
        <v>553.5</v>
      </c>
      <c r="L84" s="15"/>
      <c r="M84" s="15"/>
      <c r="N84" s="15"/>
      <c r="O84" s="22">
        <f>O87+O91+O96+O99+O102+O104+O89+O106</f>
        <v>2654.7</v>
      </c>
      <c r="P84" s="22">
        <f t="shared" ref="P84:T84" si="42">P87+P91+P96+P99+P102+P104+P89+P106</f>
        <v>4004.2000000000003</v>
      </c>
      <c r="Q84" s="22">
        <f t="shared" si="42"/>
        <v>0</v>
      </c>
      <c r="R84" s="22">
        <f t="shared" si="42"/>
        <v>0</v>
      </c>
      <c r="S84" s="22">
        <f t="shared" si="42"/>
        <v>0</v>
      </c>
      <c r="T84" s="22">
        <f t="shared" si="42"/>
        <v>6812.4440000000004</v>
      </c>
      <c r="U84" s="13"/>
    </row>
    <row r="85" spans="1:21" ht="47.25" hidden="1" customHeight="1" x14ac:dyDescent="0.2">
      <c r="A85" s="24"/>
      <c r="B85" s="25" t="s">
        <v>451</v>
      </c>
      <c r="C85" s="7">
        <v>902</v>
      </c>
      <c r="D85" s="7" t="s">
        <v>30</v>
      </c>
      <c r="E85" s="7" t="s">
        <v>15</v>
      </c>
      <c r="F85" s="7" t="s">
        <v>450</v>
      </c>
      <c r="G85" s="9"/>
      <c r="H85" s="15"/>
      <c r="I85" s="15"/>
      <c r="J85" s="20"/>
      <c r="K85" s="15"/>
      <c r="L85" s="15"/>
      <c r="M85" s="15"/>
      <c r="N85" s="15"/>
      <c r="O85" s="22"/>
      <c r="P85" s="15">
        <f>P86</f>
        <v>0</v>
      </c>
      <c r="Q85" s="22"/>
      <c r="R85" s="22"/>
      <c r="S85" s="22"/>
      <c r="T85" s="22">
        <f>T86</f>
        <v>0</v>
      </c>
      <c r="U85" s="13"/>
    </row>
    <row r="86" spans="1:21" ht="40.5" hidden="1" customHeight="1" x14ac:dyDescent="0.2">
      <c r="A86" s="24"/>
      <c r="B86" s="6" t="s">
        <v>10</v>
      </c>
      <c r="C86" s="7">
        <v>902</v>
      </c>
      <c r="D86" s="7" t="s">
        <v>30</v>
      </c>
      <c r="E86" s="7" t="s">
        <v>15</v>
      </c>
      <c r="F86" s="7" t="s">
        <v>450</v>
      </c>
      <c r="G86" s="9">
        <v>600</v>
      </c>
      <c r="H86" s="15"/>
      <c r="I86" s="15"/>
      <c r="J86" s="20"/>
      <c r="K86" s="15"/>
      <c r="L86" s="15"/>
      <c r="M86" s="15"/>
      <c r="N86" s="15"/>
      <c r="O86" s="22"/>
      <c r="P86" s="15">
        <v>0</v>
      </c>
      <c r="Q86" s="22"/>
      <c r="R86" s="22"/>
      <c r="S86" s="22"/>
      <c r="T86" s="22">
        <f>O86+P86</f>
        <v>0</v>
      </c>
      <c r="U86" s="13"/>
    </row>
    <row r="87" spans="1:21" ht="23.25" hidden="1" customHeight="1" x14ac:dyDescent="0.2">
      <c r="A87" s="24"/>
      <c r="B87" s="6" t="s">
        <v>401</v>
      </c>
      <c r="C87" s="7">
        <v>902</v>
      </c>
      <c r="D87" s="7" t="s">
        <v>30</v>
      </c>
      <c r="E87" s="7" t="s">
        <v>15</v>
      </c>
      <c r="F87" s="7" t="s">
        <v>381</v>
      </c>
      <c r="G87" s="9" t="s">
        <v>0</v>
      </c>
      <c r="H87" s="15">
        <f>H88</f>
        <v>3.6</v>
      </c>
      <c r="I87" s="15">
        <f>I88</f>
        <v>0</v>
      </c>
      <c r="J87" s="20">
        <f>J88</f>
        <v>72.959999999999994</v>
      </c>
      <c r="K87" s="15">
        <f>K88</f>
        <v>0</v>
      </c>
      <c r="L87" s="15"/>
      <c r="M87" s="15"/>
      <c r="N87" s="15"/>
      <c r="O87" s="22">
        <f t="shared" ref="O87:T87" si="43">O88</f>
        <v>0</v>
      </c>
      <c r="P87" s="15">
        <f t="shared" si="43"/>
        <v>0</v>
      </c>
      <c r="Q87" s="22">
        <f t="shared" si="43"/>
        <v>0</v>
      </c>
      <c r="R87" s="22">
        <f t="shared" si="43"/>
        <v>0</v>
      </c>
      <c r="S87" s="22">
        <f t="shared" si="43"/>
        <v>0</v>
      </c>
      <c r="T87" s="22">
        <f t="shared" si="43"/>
        <v>0</v>
      </c>
      <c r="U87" s="13"/>
    </row>
    <row r="88" spans="1:21" ht="37.5" hidden="1" x14ac:dyDescent="0.2">
      <c r="A88" s="24"/>
      <c r="B88" s="25" t="s">
        <v>10</v>
      </c>
      <c r="C88" s="7">
        <v>902</v>
      </c>
      <c r="D88" s="7" t="s">
        <v>30</v>
      </c>
      <c r="E88" s="7" t="s">
        <v>15</v>
      </c>
      <c r="F88" s="7" t="s">
        <v>381</v>
      </c>
      <c r="G88" s="9">
        <v>600</v>
      </c>
      <c r="H88" s="15">
        <v>3.6</v>
      </c>
      <c r="I88" s="15"/>
      <c r="J88" s="20">
        <v>72.959999999999994</v>
      </c>
      <c r="K88" s="22"/>
      <c r="L88" s="22"/>
      <c r="M88" s="22"/>
      <c r="N88" s="22"/>
      <c r="O88" s="22"/>
      <c r="P88" s="15">
        <v>0</v>
      </c>
      <c r="Q88" s="15">
        <v>0</v>
      </c>
      <c r="R88" s="20"/>
      <c r="S88" s="20"/>
      <c r="T88" s="69">
        <f>O88+P88+Q88+R88+S88</f>
        <v>0</v>
      </c>
      <c r="U88" s="13"/>
    </row>
    <row r="89" spans="1:21" ht="38.25" customHeight="1" x14ac:dyDescent="0.2">
      <c r="A89" s="24"/>
      <c r="B89" s="25" t="s">
        <v>580</v>
      </c>
      <c r="C89" s="7">
        <v>902</v>
      </c>
      <c r="D89" s="7" t="s">
        <v>30</v>
      </c>
      <c r="E89" s="7" t="s">
        <v>15</v>
      </c>
      <c r="F89" s="7" t="s">
        <v>517</v>
      </c>
      <c r="G89" s="9" t="s">
        <v>0</v>
      </c>
      <c r="H89" s="15"/>
      <c r="I89" s="15"/>
      <c r="J89" s="20"/>
      <c r="K89" s="22"/>
      <c r="L89" s="22"/>
      <c r="M89" s="22"/>
      <c r="N89" s="22"/>
      <c r="O89" s="22">
        <f t="shared" ref="O89:T89" si="44">O90</f>
        <v>0</v>
      </c>
      <c r="P89" s="15">
        <f t="shared" si="44"/>
        <v>0</v>
      </c>
      <c r="Q89" s="15">
        <v>0</v>
      </c>
      <c r="R89" s="15">
        <f t="shared" si="44"/>
        <v>0</v>
      </c>
      <c r="S89" s="15">
        <f t="shared" si="44"/>
        <v>0</v>
      </c>
      <c r="T89" s="69">
        <f t="shared" si="44"/>
        <v>24</v>
      </c>
      <c r="U89" s="13"/>
    </row>
    <row r="90" spans="1:21" ht="37.5" x14ac:dyDescent="0.2">
      <c r="A90" s="24"/>
      <c r="B90" s="25" t="s">
        <v>10</v>
      </c>
      <c r="C90" s="7">
        <v>902</v>
      </c>
      <c r="D90" s="7" t="s">
        <v>30</v>
      </c>
      <c r="E90" s="7" t="s">
        <v>15</v>
      </c>
      <c r="F90" s="7" t="s">
        <v>517</v>
      </c>
      <c r="G90" s="9">
        <v>600</v>
      </c>
      <c r="H90" s="15"/>
      <c r="I90" s="15"/>
      <c r="J90" s="20"/>
      <c r="K90" s="22"/>
      <c r="L90" s="22"/>
      <c r="M90" s="22"/>
      <c r="N90" s="22"/>
      <c r="O90" s="22"/>
      <c r="P90" s="15">
        <v>0</v>
      </c>
      <c r="Q90" s="15">
        <v>0</v>
      </c>
      <c r="R90" s="20"/>
      <c r="S90" s="20"/>
      <c r="T90" s="69">
        <v>24</v>
      </c>
      <c r="U90" s="13"/>
    </row>
    <row r="91" spans="1:21" ht="37.5" x14ac:dyDescent="0.2">
      <c r="A91" s="24"/>
      <c r="B91" s="25" t="s">
        <v>253</v>
      </c>
      <c r="C91" s="7">
        <v>902</v>
      </c>
      <c r="D91" s="7" t="s">
        <v>30</v>
      </c>
      <c r="E91" s="7" t="s">
        <v>15</v>
      </c>
      <c r="F91" s="7" t="s">
        <v>256</v>
      </c>
      <c r="G91" s="9"/>
      <c r="H91" s="15">
        <f>H92+H94</f>
        <v>1239</v>
      </c>
      <c r="I91" s="15">
        <f>I92+I94</f>
        <v>129.69999999999999</v>
      </c>
      <c r="J91" s="20">
        <f>J92+J94</f>
        <v>2166.5</v>
      </c>
      <c r="K91" s="15">
        <f>K92+K94</f>
        <v>91.9</v>
      </c>
      <c r="L91" s="15"/>
      <c r="M91" s="15"/>
      <c r="N91" s="15"/>
      <c r="O91" s="22">
        <f>O92+O94</f>
        <v>2653</v>
      </c>
      <c r="P91" s="15">
        <f t="shared" ref="P91:T91" si="45">P92+P94</f>
        <v>248.4</v>
      </c>
      <c r="Q91" s="22">
        <f t="shared" si="45"/>
        <v>0</v>
      </c>
      <c r="R91" s="22">
        <f t="shared" si="45"/>
        <v>0</v>
      </c>
      <c r="S91" s="22">
        <f t="shared" si="45"/>
        <v>0</v>
      </c>
      <c r="T91" s="22">
        <f t="shared" si="45"/>
        <v>2995.1440000000002</v>
      </c>
      <c r="U91" s="13"/>
    </row>
    <row r="92" spans="1:21" ht="37.5" x14ac:dyDescent="0.2">
      <c r="A92" s="24"/>
      <c r="B92" s="6" t="s">
        <v>62</v>
      </c>
      <c r="C92" s="7">
        <v>902</v>
      </c>
      <c r="D92" s="7" t="s">
        <v>30</v>
      </c>
      <c r="E92" s="7" t="s">
        <v>15</v>
      </c>
      <c r="F92" s="7" t="s">
        <v>145</v>
      </c>
      <c r="G92" s="9" t="s">
        <v>0</v>
      </c>
      <c r="H92" s="15">
        <f>H93</f>
        <v>1232.0999999999999</v>
      </c>
      <c r="I92" s="15">
        <f>I93</f>
        <v>0</v>
      </c>
      <c r="J92" s="20">
        <f>J93</f>
        <v>2161.6999999999998</v>
      </c>
      <c r="K92" s="15">
        <f>K93</f>
        <v>0</v>
      </c>
      <c r="L92" s="15"/>
      <c r="M92" s="15"/>
      <c r="N92" s="15"/>
      <c r="O92" s="22">
        <f>O93</f>
        <v>2640</v>
      </c>
      <c r="P92" s="15">
        <f t="shared" ref="P92:T92" si="46">P93</f>
        <v>0</v>
      </c>
      <c r="Q92" s="22">
        <f t="shared" si="46"/>
        <v>0</v>
      </c>
      <c r="R92" s="22">
        <f t="shared" si="46"/>
        <v>0</v>
      </c>
      <c r="S92" s="22">
        <f t="shared" si="46"/>
        <v>0</v>
      </c>
      <c r="T92" s="22">
        <f t="shared" si="46"/>
        <v>2733.7440000000001</v>
      </c>
      <c r="U92" s="13"/>
    </row>
    <row r="93" spans="1:21" ht="37.5" x14ac:dyDescent="0.2">
      <c r="A93" s="24" t="s">
        <v>0</v>
      </c>
      <c r="B93" s="6" t="s">
        <v>10</v>
      </c>
      <c r="C93" s="7">
        <v>902</v>
      </c>
      <c r="D93" s="7" t="s">
        <v>30</v>
      </c>
      <c r="E93" s="7" t="s">
        <v>15</v>
      </c>
      <c r="F93" s="7" t="s">
        <v>145</v>
      </c>
      <c r="G93" s="9" t="s">
        <v>11</v>
      </c>
      <c r="H93" s="15">
        <f>1368.7-129.7-6.9</f>
        <v>1232.0999999999999</v>
      </c>
      <c r="I93" s="15"/>
      <c r="J93" s="20">
        <f>2253.6-91.9</f>
        <v>2161.6999999999998</v>
      </c>
      <c r="K93" s="22"/>
      <c r="L93" s="22"/>
      <c r="M93" s="22"/>
      <c r="N93" s="22"/>
      <c r="O93" s="22">
        <f>2770.7-130.7</f>
        <v>2640</v>
      </c>
      <c r="P93" s="15">
        <v>0</v>
      </c>
      <c r="Q93" s="20"/>
      <c r="R93" s="20"/>
      <c r="S93" s="20"/>
      <c r="T93" s="69">
        <f>2640+93.744</f>
        <v>2733.7440000000001</v>
      </c>
      <c r="U93" s="13"/>
    </row>
    <row r="94" spans="1:21" ht="37.5" x14ac:dyDescent="0.2">
      <c r="A94" s="24"/>
      <c r="B94" s="6" t="s">
        <v>334</v>
      </c>
      <c r="C94" s="7">
        <v>902</v>
      </c>
      <c r="D94" s="7" t="s">
        <v>30</v>
      </c>
      <c r="E94" s="7" t="s">
        <v>15</v>
      </c>
      <c r="F94" s="7" t="s">
        <v>337</v>
      </c>
      <c r="G94" s="9"/>
      <c r="H94" s="15">
        <f>H95</f>
        <v>6.9</v>
      </c>
      <c r="I94" s="15">
        <f>I95</f>
        <v>129.69999999999999</v>
      </c>
      <c r="J94" s="20">
        <f>J95</f>
        <v>4.8</v>
      </c>
      <c r="K94" s="15">
        <f>K95</f>
        <v>91.9</v>
      </c>
      <c r="L94" s="15"/>
      <c r="M94" s="15"/>
      <c r="N94" s="15"/>
      <c r="O94" s="22">
        <f t="shared" ref="O94:T94" si="47">O95</f>
        <v>13</v>
      </c>
      <c r="P94" s="15">
        <f t="shared" si="47"/>
        <v>248.4</v>
      </c>
      <c r="Q94" s="22">
        <f t="shared" si="47"/>
        <v>0</v>
      </c>
      <c r="R94" s="22">
        <f t="shared" si="47"/>
        <v>0</v>
      </c>
      <c r="S94" s="22">
        <f t="shared" si="47"/>
        <v>0</v>
      </c>
      <c r="T94" s="22">
        <f t="shared" si="47"/>
        <v>261.39999999999998</v>
      </c>
      <c r="U94" s="13"/>
    </row>
    <row r="95" spans="1:21" ht="37.5" x14ac:dyDescent="0.2">
      <c r="A95" s="24"/>
      <c r="B95" s="6" t="s">
        <v>10</v>
      </c>
      <c r="C95" s="7">
        <v>902</v>
      </c>
      <c r="D95" s="7" t="s">
        <v>30</v>
      </c>
      <c r="E95" s="7" t="s">
        <v>15</v>
      </c>
      <c r="F95" s="7" t="s">
        <v>337</v>
      </c>
      <c r="G95" s="9" t="s">
        <v>11</v>
      </c>
      <c r="H95" s="15">
        <v>6.9</v>
      </c>
      <c r="I95" s="15">
        <v>129.69999999999999</v>
      </c>
      <c r="J95" s="20">
        <v>4.8</v>
      </c>
      <c r="K95" s="22">
        <v>91.9</v>
      </c>
      <c r="L95" s="22"/>
      <c r="M95" s="22"/>
      <c r="N95" s="22"/>
      <c r="O95" s="22">
        <f>6.5+6.5</f>
        <v>13</v>
      </c>
      <c r="P95" s="15">
        <f>124.2+124.2</f>
        <v>248.4</v>
      </c>
      <c r="Q95" s="20"/>
      <c r="R95" s="20"/>
      <c r="S95" s="20"/>
      <c r="T95" s="69">
        <f>O95+P95+Q95+R95+S95</f>
        <v>261.39999999999998</v>
      </c>
      <c r="U95" s="13"/>
    </row>
    <row r="96" spans="1:21" ht="57" customHeight="1" x14ac:dyDescent="0.3">
      <c r="A96" s="24"/>
      <c r="B96" s="41" t="s">
        <v>407</v>
      </c>
      <c r="C96" s="7">
        <v>902</v>
      </c>
      <c r="D96" s="7" t="s">
        <v>30</v>
      </c>
      <c r="E96" s="7" t="s">
        <v>15</v>
      </c>
      <c r="F96" s="7" t="s">
        <v>411</v>
      </c>
      <c r="G96" s="9"/>
      <c r="H96" s="15">
        <f t="shared" ref="H96:K97" si="48">H97</f>
        <v>0</v>
      </c>
      <c r="I96" s="15">
        <f t="shared" si="48"/>
        <v>49.5</v>
      </c>
      <c r="J96" s="20">
        <f t="shared" si="48"/>
        <v>0</v>
      </c>
      <c r="K96" s="15">
        <f t="shared" si="48"/>
        <v>49.5</v>
      </c>
      <c r="L96" s="15"/>
      <c r="M96" s="15"/>
      <c r="N96" s="15"/>
      <c r="O96" s="22">
        <f>O97</f>
        <v>0</v>
      </c>
      <c r="P96" s="15">
        <f t="shared" ref="P96:T97" si="49">P97</f>
        <v>68.8</v>
      </c>
      <c r="Q96" s="22">
        <f t="shared" si="49"/>
        <v>0</v>
      </c>
      <c r="R96" s="22">
        <f t="shared" si="49"/>
        <v>0</v>
      </c>
      <c r="S96" s="22">
        <f t="shared" si="49"/>
        <v>0</v>
      </c>
      <c r="T96" s="22">
        <f t="shared" si="49"/>
        <v>68.8</v>
      </c>
      <c r="U96" s="13"/>
    </row>
    <row r="97" spans="1:21" ht="25.5" customHeight="1" x14ac:dyDescent="0.2">
      <c r="A97" s="24" t="s">
        <v>0</v>
      </c>
      <c r="B97" s="6" t="s">
        <v>122</v>
      </c>
      <c r="C97" s="7">
        <v>902</v>
      </c>
      <c r="D97" s="7" t="s">
        <v>30</v>
      </c>
      <c r="E97" s="7" t="s">
        <v>15</v>
      </c>
      <c r="F97" s="7" t="s">
        <v>247</v>
      </c>
      <c r="G97" s="9"/>
      <c r="H97" s="15">
        <f t="shared" si="48"/>
        <v>0</v>
      </c>
      <c r="I97" s="15">
        <f t="shared" si="48"/>
        <v>49.5</v>
      </c>
      <c r="J97" s="20">
        <f t="shared" si="48"/>
        <v>0</v>
      </c>
      <c r="K97" s="15">
        <f t="shared" si="48"/>
        <v>49.5</v>
      </c>
      <c r="L97" s="15"/>
      <c r="M97" s="15"/>
      <c r="N97" s="15"/>
      <c r="O97" s="22">
        <f>O98</f>
        <v>0</v>
      </c>
      <c r="P97" s="15">
        <f t="shared" si="49"/>
        <v>68.8</v>
      </c>
      <c r="Q97" s="22">
        <f t="shared" si="49"/>
        <v>0</v>
      </c>
      <c r="R97" s="22">
        <f t="shared" si="49"/>
        <v>0</v>
      </c>
      <c r="S97" s="22">
        <f t="shared" si="49"/>
        <v>0</v>
      </c>
      <c r="T97" s="22">
        <f t="shared" si="49"/>
        <v>68.8</v>
      </c>
      <c r="U97" s="13"/>
    </row>
    <row r="98" spans="1:21" ht="35.25" customHeight="1" x14ac:dyDescent="0.2">
      <c r="A98" s="24" t="s">
        <v>0</v>
      </c>
      <c r="B98" s="6" t="s">
        <v>10</v>
      </c>
      <c r="C98" s="7">
        <v>902</v>
      </c>
      <c r="D98" s="7" t="s">
        <v>30</v>
      </c>
      <c r="E98" s="7" t="s">
        <v>15</v>
      </c>
      <c r="F98" s="7" t="s">
        <v>247</v>
      </c>
      <c r="G98" s="9">
        <v>600</v>
      </c>
      <c r="H98" s="15"/>
      <c r="I98" s="15">
        <v>49.5</v>
      </c>
      <c r="J98" s="20"/>
      <c r="K98" s="22">
        <v>49.5</v>
      </c>
      <c r="L98" s="22"/>
      <c r="M98" s="22"/>
      <c r="N98" s="22"/>
      <c r="O98" s="22"/>
      <c r="P98" s="15">
        <v>68.8</v>
      </c>
      <c r="Q98" s="20"/>
      <c r="R98" s="20"/>
      <c r="S98" s="20"/>
      <c r="T98" s="69">
        <f>O98+P98+Q98+R98+S98</f>
        <v>68.8</v>
      </c>
      <c r="U98" s="13"/>
    </row>
    <row r="99" spans="1:21" ht="18.75" hidden="1" x14ac:dyDescent="0.2">
      <c r="A99" s="24"/>
      <c r="B99" s="6" t="s">
        <v>412</v>
      </c>
      <c r="C99" s="7">
        <v>902</v>
      </c>
      <c r="D99" s="7" t="s">
        <v>30</v>
      </c>
      <c r="E99" s="7" t="s">
        <v>15</v>
      </c>
      <c r="F99" s="7" t="s">
        <v>413</v>
      </c>
      <c r="G99" s="9"/>
      <c r="H99" s="15">
        <f t="shared" ref="H99:K100" si="50">H100</f>
        <v>0</v>
      </c>
      <c r="I99" s="15">
        <f t="shared" si="50"/>
        <v>50</v>
      </c>
      <c r="J99" s="20">
        <f t="shared" si="50"/>
        <v>0</v>
      </c>
      <c r="K99" s="15">
        <f t="shared" si="50"/>
        <v>0</v>
      </c>
      <c r="L99" s="15"/>
      <c r="M99" s="15"/>
      <c r="N99" s="15"/>
      <c r="O99" s="22">
        <f>O100</f>
        <v>0</v>
      </c>
      <c r="P99" s="15">
        <v>0</v>
      </c>
      <c r="Q99" s="22">
        <f t="shared" ref="Q99:S99" si="51">Q100+Q102</f>
        <v>0</v>
      </c>
      <c r="R99" s="22">
        <f t="shared" si="51"/>
        <v>0</v>
      </c>
      <c r="S99" s="22">
        <f t="shared" si="51"/>
        <v>0</v>
      </c>
      <c r="T99" s="22">
        <v>0</v>
      </c>
      <c r="U99" s="13"/>
    </row>
    <row r="100" spans="1:21" ht="37.5" hidden="1" x14ac:dyDescent="0.2">
      <c r="A100" s="24"/>
      <c r="B100" s="6" t="s">
        <v>352</v>
      </c>
      <c r="C100" s="7">
        <v>902</v>
      </c>
      <c r="D100" s="7" t="s">
        <v>30</v>
      </c>
      <c r="E100" s="7" t="s">
        <v>15</v>
      </c>
      <c r="F100" s="7" t="s">
        <v>398</v>
      </c>
      <c r="G100" s="9"/>
      <c r="H100" s="15">
        <f t="shared" si="50"/>
        <v>0</v>
      </c>
      <c r="I100" s="15">
        <f t="shared" si="50"/>
        <v>50</v>
      </c>
      <c r="J100" s="20">
        <f t="shared" si="50"/>
        <v>0</v>
      </c>
      <c r="K100" s="15">
        <f t="shared" si="50"/>
        <v>0</v>
      </c>
      <c r="L100" s="15"/>
      <c r="M100" s="15"/>
      <c r="N100" s="15"/>
      <c r="O100" s="22">
        <f t="shared" ref="O100:T100" si="52">O101</f>
        <v>0</v>
      </c>
      <c r="P100" s="15">
        <f t="shared" si="52"/>
        <v>0</v>
      </c>
      <c r="Q100" s="22">
        <f t="shared" si="52"/>
        <v>0</v>
      </c>
      <c r="R100" s="22">
        <f t="shared" si="52"/>
        <v>0</v>
      </c>
      <c r="S100" s="22">
        <f t="shared" si="52"/>
        <v>0</v>
      </c>
      <c r="T100" s="22">
        <f t="shared" si="52"/>
        <v>0</v>
      </c>
      <c r="U100" s="13"/>
    </row>
    <row r="101" spans="1:21" ht="37.5" hidden="1" x14ac:dyDescent="0.2">
      <c r="A101" s="24"/>
      <c r="B101" s="6" t="s">
        <v>10</v>
      </c>
      <c r="C101" s="7">
        <v>902</v>
      </c>
      <c r="D101" s="7" t="s">
        <v>30</v>
      </c>
      <c r="E101" s="7" t="s">
        <v>15</v>
      </c>
      <c r="F101" s="7" t="s">
        <v>398</v>
      </c>
      <c r="G101" s="9">
        <v>600</v>
      </c>
      <c r="H101" s="15">
        <v>0</v>
      </c>
      <c r="I101" s="15">
        <v>50</v>
      </c>
      <c r="J101" s="20">
        <v>0</v>
      </c>
      <c r="K101" s="22"/>
      <c r="L101" s="22"/>
      <c r="M101" s="22"/>
      <c r="N101" s="22"/>
      <c r="O101" s="22">
        <f>J101+K101+M101+N101</f>
        <v>0</v>
      </c>
      <c r="P101" s="15"/>
      <c r="Q101" s="20"/>
      <c r="R101" s="20"/>
      <c r="S101" s="20"/>
      <c r="T101" s="69">
        <f>O101+P101+Q101+R101+S101</f>
        <v>0</v>
      </c>
      <c r="U101" s="13"/>
    </row>
    <row r="102" spans="1:21" ht="37.5" x14ac:dyDescent="0.2">
      <c r="A102" s="24"/>
      <c r="B102" s="6" t="s">
        <v>451</v>
      </c>
      <c r="C102" s="7">
        <v>902</v>
      </c>
      <c r="D102" s="7" t="s">
        <v>30</v>
      </c>
      <c r="E102" s="7" t="s">
        <v>15</v>
      </c>
      <c r="F102" s="7" t="s">
        <v>450</v>
      </c>
      <c r="G102" s="9"/>
      <c r="H102" s="15"/>
      <c r="I102" s="15"/>
      <c r="J102" s="20">
        <f>J103</f>
        <v>0</v>
      </c>
      <c r="K102" s="15">
        <f>K103</f>
        <v>0</v>
      </c>
      <c r="L102" s="15"/>
      <c r="M102" s="15"/>
      <c r="N102" s="15"/>
      <c r="O102" s="22">
        <f t="shared" ref="O102:T102" si="53">O103</f>
        <v>0.6</v>
      </c>
      <c r="P102" s="15">
        <f t="shared" si="53"/>
        <v>50.6</v>
      </c>
      <c r="Q102" s="22">
        <f t="shared" si="53"/>
        <v>0</v>
      </c>
      <c r="R102" s="22">
        <f t="shared" si="53"/>
        <v>0</v>
      </c>
      <c r="S102" s="22">
        <f t="shared" si="53"/>
        <v>0</v>
      </c>
      <c r="T102" s="22">
        <f t="shared" si="53"/>
        <v>51.2</v>
      </c>
      <c r="U102" s="13"/>
    </row>
    <row r="103" spans="1:21" ht="37.5" x14ac:dyDescent="0.2">
      <c r="A103" s="24"/>
      <c r="B103" s="6" t="s">
        <v>10</v>
      </c>
      <c r="C103" s="7">
        <v>902</v>
      </c>
      <c r="D103" s="7" t="s">
        <v>30</v>
      </c>
      <c r="E103" s="7" t="s">
        <v>15</v>
      </c>
      <c r="F103" s="7" t="s">
        <v>450</v>
      </c>
      <c r="G103" s="9">
        <v>600</v>
      </c>
      <c r="H103" s="15"/>
      <c r="I103" s="15"/>
      <c r="J103" s="20"/>
      <c r="K103" s="22"/>
      <c r="L103" s="22"/>
      <c r="M103" s="22"/>
      <c r="N103" s="22"/>
      <c r="O103" s="22">
        <v>0.6</v>
      </c>
      <c r="P103" s="15">
        <v>50.6</v>
      </c>
      <c r="Q103" s="20"/>
      <c r="R103" s="20"/>
      <c r="S103" s="20"/>
      <c r="T103" s="69">
        <f>O103+P103+Q103+R103+S103</f>
        <v>51.2</v>
      </c>
      <c r="U103" s="13"/>
    </row>
    <row r="104" spans="1:21" ht="37.5" x14ac:dyDescent="0.2">
      <c r="A104" s="24"/>
      <c r="B104" s="6" t="s">
        <v>537</v>
      </c>
      <c r="C104" s="7">
        <v>902</v>
      </c>
      <c r="D104" s="7" t="s">
        <v>30</v>
      </c>
      <c r="E104" s="7" t="s">
        <v>15</v>
      </c>
      <c r="F104" s="7" t="s">
        <v>536</v>
      </c>
      <c r="G104" s="9"/>
      <c r="H104" s="15"/>
      <c r="I104" s="15"/>
      <c r="J104" s="20"/>
      <c r="K104" s="22">
        <f>K105</f>
        <v>412.1</v>
      </c>
      <c r="L104" s="22"/>
      <c r="M104" s="22"/>
      <c r="N104" s="22"/>
      <c r="O104" s="22">
        <f t="shared" ref="O104:T104" si="54">O105</f>
        <v>1.1000000000000001</v>
      </c>
      <c r="P104" s="15">
        <f t="shared" si="54"/>
        <v>101.1</v>
      </c>
      <c r="Q104" s="22">
        <f t="shared" si="54"/>
        <v>0</v>
      </c>
      <c r="R104" s="22">
        <f t="shared" si="54"/>
        <v>0</v>
      </c>
      <c r="S104" s="22">
        <f t="shared" si="54"/>
        <v>0</v>
      </c>
      <c r="T104" s="22">
        <f t="shared" si="54"/>
        <v>102.19999999999999</v>
      </c>
      <c r="U104" s="13"/>
    </row>
    <row r="105" spans="1:21" ht="37.5" x14ac:dyDescent="0.2">
      <c r="A105" s="24"/>
      <c r="B105" s="6" t="s">
        <v>10</v>
      </c>
      <c r="C105" s="7">
        <v>902</v>
      </c>
      <c r="D105" s="7" t="s">
        <v>30</v>
      </c>
      <c r="E105" s="7" t="s">
        <v>15</v>
      </c>
      <c r="F105" s="7" t="s">
        <v>536</v>
      </c>
      <c r="G105" s="9">
        <v>600</v>
      </c>
      <c r="H105" s="15"/>
      <c r="I105" s="15"/>
      <c r="J105" s="20"/>
      <c r="K105" s="22">
        <v>412.1</v>
      </c>
      <c r="L105" s="22"/>
      <c r="M105" s="22"/>
      <c r="N105" s="22"/>
      <c r="O105" s="22">
        <v>1.1000000000000001</v>
      </c>
      <c r="P105" s="15">
        <v>101.1</v>
      </c>
      <c r="Q105" s="20"/>
      <c r="R105" s="20"/>
      <c r="S105" s="15">
        <v>0</v>
      </c>
      <c r="T105" s="69">
        <f>O105+P105+Q105+R105+S105</f>
        <v>102.19999999999999</v>
      </c>
      <c r="U105" s="13"/>
    </row>
    <row r="106" spans="1:21" ht="18.75" x14ac:dyDescent="0.2">
      <c r="A106" s="24"/>
      <c r="B106" s="6" t="s">
        <v>562</v>
      </c>
      <c r="C106" s="7">
        <v>902</v>
      </c>
      <c r="D106" s="7" t="s">
        <v>30</v>
      </c>
      <c r="E106" s="7" t="s">
        <v>15</v>
      </c>
      <c r="F106" s="7" t="s">
        <v>556</v>
      </c>
      <c r="G106" s="9"/>
      <c r="H106" s="15"/>
      <c r="I106" s="15"/>
      <c r="J106" s="20"/>
      <c r="K106" s="22"/>
      <c r="L106" s="22"/>
      <c r="M106" s="22"/>
      <c r="N106" s="22"/>
      <c r="O106" s="22">
        <f>O107</f>
        <v>0</v>
      </c>
      <c r="P106" s="15">
        <f>P107</f>
        <v>3535.3</v>
      </c>
      <c r="Q106" s="20"/>
      <c r="R106" s="20"/>
      <c r="S106" s="15"/>
      <c r="T106" s="69">
        <f>T107</f>
        <v>3571.1000000000004</v>
      </c>
      <c r="U106" s="13"/>
    </row>
    <row r="107" spans="1:21" ht="37.5" x14ac:dyDescent="0.2">
      <c r="A107" s="24"/>
      <c r="B107" s="6" t="s">
        <v>10</v>
      </c>
      <c r="C107" s="7">
        <v>902</v>
      </c>
      <c r="D107" s="7" t="s">
        <v>30</v>
      </c>
      <c r="E107" s="7" t="s">
        <v>15</v>
      </c>
      <c r="F107" s="7" t="s">
        <v>556</v>
      </c>
      <c r="G107" s="9">
        <v>600</v>
      </c>
      <c r="H107" s="15"/>
      <c r="I107" s="15"/>
      <c r="J107" s="20"/>
      <c r="K107" s="22"/>
      <c r="L107" s="22"/>
      <c r="M107" s="22"/>
      <c r="N107" s="22"/>
      <c r="O107" s="22"/>
      <c r="P107" s="15">
        <v>3535.3</v>
      </c>
      <c r="Q107" s="20"/>
      <c r="R107" s="20"/>
      <c r="S107" s="15"/>
      <c r="T107" s="69">
        <f>3535.3+35.8</f>
        <v>3571.1000000000004</v>
      </c>
      <c r="U107" s="13"/>
    </row>
    <row r="108" spans="1:21" ht="33.75" customHeight="1" x14ac:dyDescent="0.2">
      <c r="A108" s="24" t="s">
        <v>0</v>
      </c>
      <c r="B108" s="25" t="s">
        <v>65</v>
      </c>
      <c r="C108" s="7">
        <v>902</v>
      </c>
      <c r="D108" s="7" t="s">
        <v>30</v>
      </c>
      <c r="E108" s="7" t="s">
        <v>15</v>
      </c>
      <c r="F108" s="7" t="s">
        <v>146</v>
      </c>
      <c r="G108" s="9" t="s">
        <v>0</v>
      </c>
      <c r="H108" s="15">
        <f>H109+H113+H118+H121</f>
        <v>13114</v>
      </c>
      <c r="I108" s="15">
        <f>I109+I113+I118+I121</f>
        <v>1660.8000000000002</v>
      </c>
      <c r="J108" s="20">
        <f>J109+J113+J118+J121</f>
        <v>15211.439999999999</v>
      </c>
      <c r="K108" s="15">
        <f>K109+K113+K118+K121+K123</f>
        <v>1543.8999999999999</v>
      </c>
      <c r="L108" s="15"/>
      <c r="M108" s="15"/>
      <c r="N108" s="15"/>
      <c r="O108" s="22">
        <f>O109+O113+O118+O121+O123+O111+O125+O127</f>
        <v>15868.900000000001</v>
      </c>
      <c r="P108" s="15">
        <f>P109+P113+P118+P121+P123+P111+P125+P127</f>
        <v>2134.2999999999997</v>
      </c>
      <c r="Q108" s="22">
        <f>Q109+Q113+Q118+Q121+Q123+Q111</f>
        <v>0</v>
      </c>
      <c r="R108" s="22">
        <f>R109+R113+R118+R121+R123+R111</f>
        <v>0</v>
      </c>
      <c r="S108" s="22">
        <f>S109+S113+S118+S121+S123+S111</f>
        <v>0</v>
      </c>
      <c r="T108" s="22">
        <f>T109+T113+T118+T121+T123+T111+T125</f>
        <v>22712.583999999999</v>
      </c>
      <c r="U108" s="13"/>
    </row>
    <row r="109" spans="1:21" ht="27.75" customHeight="1" x14ac:dyDescent="0.2">
      <c r="A109" s="24"/>
      <c r="B109" s="6" t="s">
        <v>578</v>
      </c>
      <c r="C109" s="7">
        <v>902</v>
      </c>
      <c r="D109" s="7" t="s">
        <v>30</v>
      </c>
      <c r="E109" s="7" t="s">
        <v>15</v>
      </c>
      <c r="F109" s="7" t="s">
        <v>147</v>
      </c>
      <c r="G109" s="9"/>
      <c r="H109" s="15">
        <f>H110</f>
        <v>850</v>
      </c>
      <c r="I109" s="15">
        <f>I110</f>
        <v>0</v>
      </c>
      <c r="J109" s="20">
        <f>J110</f>
        <v>0</v>
      </c>
      <c r="K109" s="15">
        <f>K110</f>
        <v>0</v>
      </c>
      <c r="L109" s="15"/>
      <c r="M109" s="15"/>
      <c r="N109" s="15"/>
      <c r="O109" s="22">
        <f t="shared" ref="O109:T109" si="55">O110</f>
        <v>0</v>
      </c>
      <c r="P109" s="15">
        <f t="shared" si="55"/>
        <v>0</v>
      </c>
      <c r="Q109" s="22">
        <f t="shared" si="55"/>
        <v>0</v>
      </c>
      <c r="R109" s="22">
        <f t="shared" si="55"/>
        <v>0</v>
      </c>
      <c r="S109" s="22">
        <f t="shared" si="55"/>
        <v>0</v>
      </c>
      <c r="T109" s="22">
        <f t="shared" si="55"/>
        <v>1815.2840000000001</v>
      </c>
      <c r="U109" s="13"/>
    </row>
    <row r="110" spans="1:21" s="11" customFormat="1" ht="39" customHeight="1" x14ac:dyDescent="0.2">
      <c r="A110" s="42"/>
      <c r="B110" s="6" t="s">
        <v>10</v>
      </c>
      <c r="C110" s="7">
        <v>902</v>
      </c>
      <c r="D110" s="7" t="s">
        <v>30</v>
      </c>
      <c r="E110" s="7" t="s">
        <v>15</v>
      </c>
      <c r="F110" s="7" t="s">
        <v>147</v>
      </c>
      <c r="G110" s="9">
        <v>600</v>
      </c>
      <c r="H110" s="15">
        <v>850</v>
      </c>
      <c r="I110" s="15"/>
      <c r="J110" s="20"/>
      <c r="K110" s="22">
        <v>0</v>
      </c>
      <c r="L110" s="22"/>
      <c r="M110" s="22"/>
      <c r="N110" s="22"/>
      <c r="O110" s="22"/>
      <c r="P110" s="15">
        <v>0</v>
      </c>
      <c r="Q110" s="15">
        <v>0</v>
      </c>
      <c r="R110" s="20"/>
      <c r="S110" s="20"/>
      <c r="T110" s="69">
        <f>1565.284+250</f>
        <v>1815.2840000000001</v>
      </c>
      <c r="U110" s="14"/>
    </row>
    <row r="111" spans="1:21" s="11" customFormat="1" ht="24.75" customHeight="1" x14ac:dyDescent="0.2">
      <c r="A111" s="42"/>
      <c r="B111" s="6" t="s">
        <v>579</v>
      </c>
      <c r="C111" s="7">
        <v>902</v>
      </c>
      <c r="D111" s="7" t="s">
        <v>30</v>
      </c>
      <c r="E111" s="7" t="s">
        <v>15</v>
      </c>
      <c r="F111" s="7" t="s">
        <v>516</v>
      </c>
      <c r="G111" s="9"/>
      <c r="H111" s="15"/>
      <c r="I111" s="15"/>
      <c r="J111" s="20"/>
      <c r="K111" s="22"/>
      <c r="L111" s="22"/>
      <c r="M111" s="22"/>
      <c r="N111" s="22"/>
      <c r="O111" s="22">
        <f t="shared" ref="O111:T111" si="56">O112</f>
        <v>30</v>
      </c>
      <c r="P111" s="15">
        <f t="shared" si="56"/>
        <v>0</v>
      </c>
      <c r="Q111" s="15">
        <f t="shared" si="56"/>
        <v>0</v>
      </c>
      <c r="R111" s="15">
        <f t="shared" si="56"/>
        <v>0</v>
      </c>
      <c r="S111" s="15">
        <f t="shared" si="56"/>
        <v>0</v>
      </c>
      <c r="T111" s="69">
        <f t="shared" si="56"/>
        <v>167</v>
      </c>
      <c r="U111" s="14"/>
    </row>
    <row r="112" spans="1:21" s="11" customFormat="1" ht="39" customHeight="1" x14ac:dyDescent="0.2">
      <c r="A112" s="42"/>
      <c r="B112" s="6" t="s">
        <v>10</v>
      </c>
      <c r="C112" s="7">
        <v>902</v>
      </c>
      <c r="D112" s="7" t="s">
        <v>30</v>
      </c>
      <c r="E112" s="7" t="s">
        <v>15</v>
      </c>
      <c r="F112" s="7" t="s">
        <v>516</v>
      </c>
      <c r="G112" s="9">
        <v>600</v>
      </c>
      <c r="H112" s="15"/>
      <c r="I112" s="15"/>
      <c r="J112" s="20"/>
      <c r="K112" s="22"/>
      <c r="L112" s="22"/>
      <c r="M112" s="22"/>
      <c r="N112" s="22"/>
      <c r="O112" s="22">
        <v>30</v>
      </c>
      <c r="P112" s="15">
        <v>0</v>
      </c>
      <c r="Q112" s="15">
        <v>0</v>
      </c>
      <c r="R112" s="20"/>
      <c r="S112" s="20"/>
      <c r="T112" s="69">
        <f>30-30+167</f>
        <v>167</v>
      </c>
      <c r="U112" s="14"/>
    </row>
    <row r="113" spans="1:21" ht="37.5" x14ac:dyDescent="0.2">
      <c r="A113" s="24"/>
      <c r="B113" s="6" t="s">
        <v>253</v>
      </c>
      <c r="C113" s="7">
        <v>902</v>
      </c>
      <c r="D113" s="7" t="s">
        <v>30</v>
      </c>
      <c r="E113" s="7" t="s">
        <v>15</v>
      </c>
      <c r="F113" s="7" t="s">
        <v>257</v>
      </c>
      <c r="G113" s="9"/>
      <c r="H113" s="15">
        <f>H114+H116</f>
        <v>10764</v>
      </c>
      <c r="I113" s="15">
        <f>I114+I116</f>
        <v>1058.9000000000001</v>
      </c>
      <c r="J113" s="20">
        <f>J114+J116</f>
        <v>13035.4</v>
      </c>
      <c r="K113" s="15">
        <f>K114+K116</f>
        <v>748.7</v>
      </c>
      <c r="L113" s="15"/>
      <c r="M113" s="15"/>
      <c r="N113" s="15"/>
      <c r="O113" s="22">
        <f t="shared" ref="O113:T113" si="57">O114+O116</f>
        <v>15836.7</v>
      </c>
      <c r="P113" s="15">
        <f t="shared" si="57"/>
        <v>1196.5999999999999</v>
      </c>
      <c r="Q113" s="22">
        <f t="shared" si="57"/>
        <v>0</v>
      </c>
      <c r="R113" s="22">
        <f t="shared" si="57"/>
        <v>0</v>
      </c>
      <c r="S113" s="22">
        <f t="shared" si="57"/>
        <v>0</v>
      </c>
      <c r="T113" s="22">
        <f t="shared" si="57"/>
        <v>17412.7</v>
      </c>
      <c r="U113" s="13"/>
    </row>
    <row r="114" spans="1:21" ht="37.5" x14ac:dyDescent="0.2">
      <c r="A114" s="24"/>
      <c r="B114" s="6" t="s">
        <v>62</v>
      </c>
      <c r="C114" s="7">
        <v>902</v>
      </c>
      <c r="D114" s="7" t="s">
        <v>30</v>
      </c>
      <c r="E114" s="7" t="s">
        <v>15</v>
      </c>
      <c r="F114" s="7" t="s">
        <v>148</v>
      </c>
      <c r="G114" s="9" t="s">
        <v>0</v>
      </c>
      <c r="H114" s="15">
        <f>H115</f>
        <v>10708.3</v>
      </c>
      <c r="I114" s="15">
        <f>I115</f>
        <v>0</v>
      </c>
      <c r="J114" s="20">
        <f>J115</f>
        <v>12996</v>
      </c>
      <c r="K114" s="15">
        <f>K115</f>
        <v>0</v>
      </c>
      <c r="L114" s="15"/>
      <c r="M114" s="15"/>
      <c r="N114" s="15"/>
      <c r="O114" s="22">
        <f t="shared" ref="O114:T114" si="58">O115</f>
        <v>15773.7</v>
      </c>
      <c r="P114" s="15">
        <f t="shared" si="58"/>
        <v>0</v>
      </c>
      <c r="Q114" s="22">
        <f t="shared" si="58"/>
        <v>0</v>
      </c>
      <c r="R114" s="22">
        <f t="shared" si="58"/>
        <v>0</v>
      </c>
      <c r="S114" s="22">
        <f t="shared" si="58"/>
        <v>0</v>
      </c>
      <c r="T114" s="22">
        <f t="shared" si="58"/>
        <v>16153.1</v>
      </c>
      <c r="U114" s="13"/>
    </row>
    <row r="115" spans="1:21" ht="37.5" x14ac:dyDescent="0.2">
      <c r="A115" s="24"/>
      <c r="B115" s="6" t="s">
        <v>10</v>
      </c>
      <c r="C115" s="7">
        <v>902</v>
      </c>
      <c r="D115" s="7" t="s">
        <v>30</v>
      </c>
      <c r="E115" s="7" t="s">
        <v>15</v>
      </c>
      <c r="F115" s="7" t="s">
        <v>148</v>
      </c>
      <c r="G115" s="9" t="s">
        <v>11</v>
      </c>
      <c r="H115" s="15">
        <f>11822.9-1058.9-55.7</f>
        <v>10708.3</v>
      </c>
      <c r="I115" s="15"/>
      <c r="J115" s="20">
        <f>13744.7-748.7</f>
        <v>12996</v>
      </c>
      <c r="K115" s="22"/>
      <c r="L115" s="22"/>
      <c r="M115" s="22"/>
      <c r="N115" s="22"/>
      <c r="O115" s="22">
        <f>16403.5-629.8</f>
        <v>15773.7</v>
      </c>
      <c r="P115" s="15">
        <v>0</v>
      </c>
      <c r="Q115" s="20"/>
      <c r="R115" s="20"/>
      <c r="S115" s="20"/>
      <c r="T115" s="69">
        <f>15773.7+379.4</f>
        <v>16153.1</v>
      </c>
      <c r="U115" s="13"/>
    </row>
    <row r="116" spans="1:21" ht="37.5" x14ac:dyDescent="0.2">
      <c r="A116" s="24"/>
      <c r="B116" s="6" t="s">
        <v>334</v>
      </c>
      <c r="C116" s="7">
        <v>902</v>
      </c>
      <c r="D116" s="7" t="s">
        <v>30</v>
      </c>
      <c r="E116" s="7" t="s">
        <v>15</v>
      </c>
      <c r="F116" s="7" t="s">
        <v>338</v>
      </c>
      <c r="G116" s="9"/>
      <c r="H116" s="15">
        <f>H117</f>
        <v>55.7</v>
      </c>
      <c r="I116" s="15">
        <f>I117</f>
        <v>1058.9000000000001</v>
      </c>
      <c r="J116" s="20">
        <f>J117</f>
        <v>39.4</v>
      </c>
      <c r="K116" s="15">
        <f>K117</f>
        <v>748.7</v>
      </c>
      <c r="L116" s="15"/>
      <c r="M116" s="15"/>
      <c r="N116" s="15"/>
      <c r="O116" s="22">
        <f t="shared" ref="O116:T116" si="59">O117</f>
        <v>63</v>
      </c>
      <c r="P116" s="15">
        <f t="shared" si="59"/>
        <v>1196.5999999999999</v>
      </c>
      <c r="Q116" s="22">
        <f t="shared" si="59"/>
        <v>0</v>
      </c>
      <c r="R116" s="22">
        <f t="shared" si="59"/>
        <v>0</v>
      </c>
      <c r="S116" s="22">
        <f t="shared" si="59"/>
        <v>0</v>
      </c>
      <c r="T116" s="22">
        <f t="shared" si="59"/>
        <v>1259.5999999999999</v>
      </c>
      <c r="U116" s="13"/>
    </row>
    <row r="117" spans="1:21" ht="37.5" x14ac:dyDescent="0.2">
      <c r="A117" s="24"/>
      <c r="B117" s="6" t="s">
        <v>10</v>
      </c>
      <c r="C117" s="7">
        <v>902</v>
      </c>
      <c r="D117" s="7" t="s">
        <v>30</v>
      </c>
      <c r="E117" s="7" t="s">
        <v>15</v>
      </c>
      <c r="F117" s="7" t="s">
        <v>338</v>
      </c>
      <c r="G117" s="9" t="s">
        <v>11</v>
      </c>
      <c r="H117" s="15">
        <v>55.7</v>
      </c>
      <c r="I117" s="15">
        <v>1058.9000000000001</v>
      </c>
      <c r="J117" s="20">
        <v>39.4</v>
      </c>
      <c r="K117" s="22">
        <v>748.7</v>
      </c>
      <c r="L117" s="22"/>
      <c r="M117" s="22"/>
      <c r="N117" s="22"/>
      <c r="O117" s="22">
        <f>31.5+31.5</f>
        <v>63</v>
      </c>
      <c r="P117" s="15">
        <f>598.3+598.3</f>
        <v>1196.5999999999999</v>
      </c>
      <c r="Q117" s="20"/>
      <c r="R117" s="20"/>
      <c r="S117" s="20"/>
      <c r="T117" s="69">
        <f>O117+P117+Q117+R117+S117</f>
        <v>1259.5999999999999</v>
      </c>
      <c r="U117" s="13"/>
    </row>
    <row r="118" spans="1:21" ht="61.5" customHeight="1" x14ac:dyDescent="0.2">
      <c r="A118" s="24"/>
      <c r="B118" s="6" t="s">
        <v>407</v>
      </c>
      <c r="C118" s="7">
        <v>902</v>
      </c>
      <c r="D118" s="7" t="s">
        <v>30</v>
      </c>
      <c r="E118" s="7" t="s">
        <v>15</v>
      </c>
      <c r="F118" s="7" t="s">
        <v>416</v>
      </c>
      <c r="G118" s="9"/>
      <c r="H118" s="15">
        <f t="shared" ref="H118:K119" si="60">H119</f>
        <v>0</v>
      </c>
      <c r="I118" s="15">
        <f t="shared" si="60"/>
        <v>601.9</v>
      </c>
      <c r="J118" s="20">
        <f t="shared" si="60"/>
        <v>0</v>
      </c>
      <c r="K118" s="15">
        <f t="shared" si="60"/>
        <v>621.9</v>
      </c>
      <c r="L118" s="15"/>
      <c r="M118" s="15"/>
      <c r="N118" s="15"/>
      <c r="O118" s="22">
        <f>O119</f>
        <v>0</v>
      </c>
      <c r="P118" s="15">
        <f t="shared" ref="P118:T119" si="61">P119</f>
        <v>729.8</v>
      </c>
      <c r="Q118" s="22">
        <f t="shared" si="61"/>
        <v>0</v>
      </c>
      <c r="R118" s="22">
        <f t="shared" si="61"/>
        <v>0</v>
      </c>
      <c r="S118" s="22">
        <f t="shared" si="61"/>
        <v>0</v>
      </c>
      <c r="T118" s="22">
        <f t="shared" si="61"/>
        <v>729.8</v>
      </c>
      <c r="U118" s="13"/>
    </row>
    <row r="119" spans="1:21" ht="22.5" customHeight="1" x14ac:dyDescent="0.2">
      <c r="A119" s="24" t="s">
        <v>0</v>
      </c>
      <c r="B119" s="6" t="s">
        <v>122</v>
      </c>
      <c r="C119" s="7">
        <v>902</v>
      </c>
      <c r="D119" s="7" t="s">
        <v>30</v>
      </c>
      <c r="E119" s="7" t="s">
        <v>15</v>
      </c>
      <c r="F119" s="7" t="s">
        <v>248</v>
      </c>
      <c r="G119" s="9"/>
      <c r="H119" s="15">
        <f t="shared" si="60"/>
        <v>0</v>
      </c>
      <c r="I119" s="15">
        <f t="shared" si="60"/>
        <v>601.9</v>
      </c>
      <c r="J119" s="20">
        <f t="shared" si="60"/>
        <v>0</v>
      </c>
      <c r="K119" s="15">
        <f t="shared" si="60"/>
        <v>621.9</v>
      </c>
      <c r="L119" s="15"/>
      <c r="M119" s="15"/>
      <c r="N119" s="15"/>
      <c r="O119" s="22">
        <f>O120</f>
        <v>0</v>
      </c>
      <c r="P119" s="15">
        <f t="shared" si="61"/>
        <v>729.8</v>
      </c>
      <c r="Q119" s="22">
        <f t="shared" si="61"/>
        <v>0</v>
      </c>
      <c r="R119" s="22">
        <f t="shared" si="61"/>
        <v>0</v>
      </c>
      <c r="S119" s="22">
        <f t="shared" si="61"/>
        <v>0</v>
      </c>
      <c r="T119" s="22">
        <f t="shared" si="61"/>
        <v>729.8</v>
      </c>
      <c r="U119" s="13"/>
    </row>
    <row r="120" spans="1:21" ht="39" customHeight="1" x14ac:dyDescent="0.2">
      <c r="A120" s="24" t="s">
        <v>0</v>
      </c>
      <c r="B120" s="6" t="s">
        <v>10</v>
      </c>
      <c r="C120" s="7">
        <v>902</v>
      </c>
      <c r="D120" s="7" t="s">
        <v>30</v>
      </c>
      <c r="E120" s="7" t="s">
        <v>15</v>
      </c>
      <c r="F120" s="7" t="s">
        <v>248</v>
      </c>
      <c r="G120" s="9">
        <v>600</v>
      </c>
      <c r="H120" s="15"/>
      <c r="I120" s="15">
        <v>601.9</v>
      </c>
      <c r="J120" s="20"/>
      <c r="K120" s="22">
        <v>621.9</v>
      </c>
      <c r="L120" s="22"/>
      <c r="M120" s="22"/>
      <c r="N120" s="22"/>
      <c r="O120" s="22"/>
      <c r="P120" s="15">
        <v>729.8</v>
      </c>
      <c r="Q120" s="20"/>
      <c r="R120" s="20"/>
      <c r="S120" s="20"/>
      <c r="T120" s="69">
        <f>O120+P120+Q120+R120+S120</f>
        <v>729.8</v>
      </c>
      <c r="U120" s="13"/>
    </row>
    <row r="121" spans="1:21" ht="18.75" x14ac:dyDescent="0.2">
      <c r="A121" s="24"/>
      <c r="B121" s="6" t="s">
        <v>321</v>
      </c>
      <c r="C121" s="7">
        <v>902</v>
      </c>
      <c r="D121" s="7" t="s">
        <v>30</v>
      </c>
      <c r="E121" s="7" t="s">
        <v>15</v>
      </c>
      <c r="F121" s="7" t="s">
        <v>417</v>
      </c>
      <c r="G121" s="9"/>
      <c r="H121" s="15">
        <f>H122</f>
        <v>1500</v>
      </c>
      <c r="I121" s="15">
        <f>I122</f>
        <v>0</v>
      </c>
      <c r="J121" s="20">
        <f>J122</f>
        <v>2176.04</v>
      </c>
      <c r="K121" s="15">
        <f>K122</f>
        <v>0</v>
      </c>
      <c r="L121" s="15"/>
      <c r="M121" s="15"/>
      <c r="N121" s="15"/>
      <c r="O121" s="22">
        <f t="shared" ref="O121:S121" si="62">O122</f>
        <v>0</v>
      </c>
      <c r="P121" s="15">
        <f t="shared" si="62"/>
        <v>0</v>
      </c>
      <c r="Q121" s="22">
        <f t="shared" si="62"/>
        <v>0</v>
      </c>
      <c r="R121" s="22">
        <f t="shared" si="62"/>
        <v>0</v>
      </c>
      <c r="S121" s="22">
        <f t="shared" si="62"/>
        <v>0</v>
      </c>
      <c r="T121" s="22">
        <f>T122+T127</f>
        <v>2536.6</v>
      </c>
      <c r="U121" s="13"/>
    </row>
    <row r="122" spans="1:21" ht="37.5" x14ac:dyDescent="0.2">
      <c r="A122" s="24"/>
      <c r="B122" s="6" t="s">
        <v>10</v>
      </c>
      <c r="C122" s="7">
        <v>902</v>
      </c>
      <c r="D122" s="7" t="s">
        <v>30</v>
      </c>
      <c r="E122" s="7" t="s">
        <v>15</v>
      </c>
      <c r="F122" s="7" t="s">
        <v>417</v>
      </c>
      <c r="G122" s="9">
        <v>600</v>
      </c>
      <c r="H122" s="15">
        <f>150+1350</f>
        <v>1500</v>
      </c>
      <c r="I122" s="15"/>
      <c r="J122" s="20">
        <v>2176.04</v>
      </c>
      <c r="K122" s="22"/>
      <c r="L122" s="22"/>
      <c r="M122" s="22"/>
      <c r="N122" s="22"/>
      <c r="O122" s="22"/>
      <c r="P122" s="15">
        <v>0</v>
      </c>
      <c r="Q122" s="15">
        <v>0</v>
      </c>
      <c r="R122" s="15">
        <v>0</v>
      </c>
      <c r="S122" s="20"/>
      <c r="T122" s="69">
        <v>2377.6999999999998</v>
      </c>
      <c r="U122" s="13"/>
    </row>
    <row r="123" spans="1:21" ht="66" hidden="1" customHeight="1" x14ac:dyDescent="0.2">
      <c r="A123" s="24"/>
      <c r="B123" s="6" t="s">
        <v>485</v>
      </c>
      <c r="C123" s="7">
        <v>902</v>
      </c>
      <c r="D123" s="7" t="s">
        <v>30</v>
      </c>
      <c r="E123" s="7" t="s">
        <v>15</v>
      </c>
      <c r="F123" s="7" t="s">
        <v>486</v>
      </c>
      <c r="G123" s="43"/>
      <c r="H123" s="15"/>
      <c r="I123" s="15"/>
      <c r="J123" s="20"/>
      <c r="K123" s="22">
        <f>K124</f>
        <v>173.3</v>
      </c>
      <c r="L123" s="22"/>
      <c r="M123" s="22"/>
      <c r="N123" s="22"/>
      <c r="O123" s="22">
        <f t="shared" ref="O123:T123" si="63">O124</f>
        <v>0</v>
      </c>
      <c r="P123" s="15">
        <f t="shared" si="63"/>
        <v>0</v>
      </c>
      <c r="Q123" s="22">
        <f t="shared" si="63"/>
        <v>0</v>
      </c>
      <c r="R123" s="22">
        <f t="shared" si="63"/>
        <v>0</v>
      </c>
      <c r="S123" s="22">
        <f t="shared" si="63"/>
        <v>0</v>
      </c>
      <c r="T123" s="22">
        <f t="shared" si="63"/>
        <v>0</v>
      </c>
      <c r="U123" s="13"/>
    </row>
    <row r="124" spans="1:21" ht="37.5" hidden="1" x14ac:dyDescent="0.2">
      <c r="A124" s="24"/>
      <c r="B124" s="6" t="s">
        <v>10</v>
      </c>
      <c r="C124" s="7">
        <v>902</v>
      </c>
      <c r="D124" s="7" t="s">
        <v>30</v>
      </c>
      <c r="E124" s="7" t="s">
        <v>15</v>
      </c>
      <c r="F124" s="7" t="s">
        <v>486</v>
      </c>
      <c r="G124" s="9">
        <v>600</v>
      </c>
      <c r="H124" s="15"/>
      <c r="I124" s="15"/>
      <c r="J124" s="20"/>
      <c r="K124" s="22">
        <v>173.3</v>
      </c>
      <c r="L124" s="22"/>
      <c r="M124" s="22"/>
      <c r="N124" s="22"/>
      <c r="O124" s="22"/>
      <c r="P124" s="15">
        <v>0</v>
      </c>
      <c r="Q124" s="15">
        <v>0</v>
      </c>
      <c r="R124" s="20"/>
      <c r="S124" s="20"/>
      <c r="T124" s="69">
        <f>O124+P124+Q124+R124+S124</f>
        <v>0</v>
      </c>
      <c r="U124" s="13"/>
    </row>
    <row r="125" spans="1:21" ht="37.5" x14ac:dyDescent="0.2">
      <c r="A125" s="24"/>
      <c r="B125" s="6" t="s">
        <v>451</v>
      </c>
      <c r="C125" s="7">
        <v>902</v>
      </c>
      <c r="D125" s="7" t="s">
        <v>30</v>
      </c>
      <c r="E125" s="7" t="s">
        <v>15</v>
      </c>
      <c r="F125" s="7" t="s">
        <v>531</v>
      </c>
      <c r="G125" s="9"/>
      <c r="H125" s="15"/>
      <c r="I125" s="15"/>
      <c r="J125" s="20"/>
      <c r="K125" s="22"/>
      <c r="L125" s="22"/>
      <c r="M125" s="22"/>
      <c r="N125" s="22"/>
      <c r="O125" s="22">
        <f>O126</f>
        <v>0.6</v>
      </c>
      <c r="P125" s="15">
        <f>P126</f>
        <v>50.6</v>
      </c>
      <c r="Q125" s="15"/>
      <c r="R125" s="20"/>
      <c r="S125" s="20"/>
      <c r="T125" s="69">
        <f>T126</f>
        <v>51.2</v>
      </c>
      <c r="U125" s="13"/>
    </row>
    <row r="126" spans="1:21" ht="37.5" x14ac:dyDescent="0.2">
      <c r="A126" s="24"/>
      <c r="B126" s="6" t="s">
        <v>10</v>
      </c>
      <c r="C126" s="7">
        <v>902</v>
      </c>
      <c r="D126" s="7" t="s">
        <v>30</v>
      </c>
      <c r="E126" s="7" t="s">
        <v>15</v>
      </c>
      <c r="F126" s="7" t="s">
        <v>531</v>
      </c>
      <c r="G126" s="9">
        <v>600</v>
      </c>
      <c r="H126" s="15"/>
      <c r="I126" s="15"/>
      <c r="J126" s="20"/>
      <c r="K126" s="22"/>
      <c r="L126" s="22"/>
      <c r="M126" s="22"/>
      <c r="N126" s="22"/>
      <c r="O126" s="22">
        <v>0.6</v>
      </c>
      <c r="P126" s="15">
        <v>50.6</v>
      </c>
      <c r="Q126" s="15"/>
      <c r="R126" s="20"/>
      <c r="S126" s="20"/>
      <c r="T126" s="69">
        <f>O126+P126</f>
        <v>51.2</v>
      </c>
      <c r="U126" s="13"/>
    </row>
    <row r="127" spans="1:21" ht="56.25" x14ac:dyDescent="0.2">
      <c r="A127" s="24"/>
      <c r="B127" s="6" t="s">
        <v>532</v>
      </c>
      <c r="C127" s="7">
        <v>902</v>
      </c>
      <c r="D127" s="7" t="s">
        <v>30</v>
      </c>
      <c r="E127" s="7" t="s">
        <v>15</v>
      </c>
      <c r="F127" s="7" t="s">
        <v>576</v>
      </c>
      <c r="G127" s="9"/>
      <c r="H127" s="15"/>
      <c r="I127" s="15"/>
      <c r="J127" s="20"/>
      <c r="K127" s="22"/>
      <c r="L127" s="22"/>
      <c r="M127" s="22"/>
      <c r="N127" s="22"/>
      <c r="O127" s="22">
        <f>O128</f>
        <v>1.6</v>
      </c>
      <c r="P127" s="15">
        <f>P128</f>
        <v>157.30000000000001</v>
      </c>
      <c r="Q127" s="15"/>
      <c r="R127" s="20"/>
      <c r="S127" s="20"/>
      <c r="T127" s="69">
        <f>T128</f>
        <v>158.9</v>
      </c>
      <c r="U127" s="13"/>
    </row>
    <row r="128" spans="1:21" ht="39" customHeight="1" x14ac:dyDescent="0.2">
      <c r="A128" s="24"/>
      <c r="B128" s="6" t="s">
        <v>10</v>
      </c>
      <c r="C128" s="7">
        <v>902</v>
      </c>
      <c r="D128" s="7" t="s">
        <v>30</v>
      </c>
      <c r="E128" s="7" t="s">
        <v>15</v>
      </c>
      <c r="F128" s="7" t="s">
        <v>576</v>
      </c>
      <c r="G128" s="9">
        <v>600</v>
      </c>
      <c r="H128" s="15"/>
      <c r="I128" s="15"/>
      <c r="J128" s="20"/>
      <c r="K128" s="22"/>
      <c r="L128" s="22"/>
      <c r="M128" s="22"/>
      <c r="N128" s="22"/>
      <c r="O128" s="22">
        <v>1.6</v>
      </c>
      <c r="P128" s="15">
        <v>157.30000000000001</v>
      </c>
      <c r="Q128" s="15"/>
      <c r="R128" s="20"/>
      <c r="S128" s="20"/>
      <c r="T128" s="69">
        <f>O128+P128</f>
        <v>158.9</v>
      </c>
      <c r="U128" s="13"/>
    </row>
    <row r="129" spans="1:21" ht="48.75" customHeight="1" x14ac:dyDescent="0.2">
      <c r="A129" s="24"/>
      <c r="B129" s="25" t="s">
        <v>59</v>
      </c>
      <c r="C129" s="7">
        <v>902</v>
      </c>
      <c r="D129" s="8" t="s">
        <v>30</v>
      </c>
      <c r="E129" s="8" t="s">
        <v>15</v>
      </c>
      <c r="F129" s="7" t="s">
        <v>141</v>
      </c>
      <c r="G129" s="9" t="s">
        <v>0</v>
      </c>
      <c r="H129" s="15">
        <f t="shared" ref="H129:K130" si="64">H130</f>
        <v>339.2</v>
      </c>
      <c r="I129" s="15">
        <f t="shared" si="64"/>
        <v>0</v>
      </c>
      <c r="J129" s="20">
        <f t="shared" si="64"/>
        <v>15.4</v>
      </c>
      <c r="K129" s="15">
        <f t="shared" si="64"/>
        <v>0</v>
      </c>
      <c r="L129" s="15"/>
      <c r="M129" s="15"/>
      <c r="N129" s="15"/>
      <c r="O129" s="22">
        <f>O130</f>
        <v>0</v>
      </c>
      <c r="P129" s="15">
        <f t="shared" ref="P129:T130" si="65">P130</f>
        <v>0</v>
      </c>
      <c r="Q129" s="22">
        <f t="shared" si="65"/>
        <v>0</v>
      </c>
      <c r="R129" s="22">
        <f t="shared" si="65"/>
        <v>0</v>
      </c>
      <c r="S129" s="22">
        <f t="shared" si="65"/>
        <v>0</v>
      </c>
      <c r="T129" s="22">
        <f t="shared" si="65"/>
        <v>100</v>
      </c>
      <c r="U129" s="13"/>
    </row>
    <row r="130" spans="1:21" ht="37.5" x14ac:dyDescent="0.2">
      <c r="A130" s="24"/>
      <c r="B130" s="6" t="s">
        <v>143</v>
      </c>
      <c r="C130" s="7">
        <v>902</v>
      </c>
      <c r="D130" s="8" t="s">
        <v>30</v>
      </c>
      <c r="E130" s="8" t="s">
        <v>15</v>
      </c>
      <c r="F130" s="7" t="s">
        <v>142</v>
      </c>
      <c r="G130" s="9" t="s">
        <v>0</v>
      </c>
      <c r="H130" s="15">
        <f t="shared" si="64"/>
        <v>339.2</v>
      </c>
      <c r="I130" s="15">
        <f t="shared" si="64"/>
        <v>0</v>
      </c>
      <c r="J130" s="20">
        <f t="shared" si="64"/>
        <v>15.4</v>
      </c>
      <c r="K130" s="15">
        <f t="shared" si="64"/>
        <v>0</v>
      </c>
      <c r="L130" s="15"/>
      <c r="M130" s="15"/>
      <c r="N130" s="15"/>
      <c r="O130" s="22">
        <f>O131</f>
        <v>0</v>
      </c>
      <c r="P130" s="15">
        <f t="shared" si="65"/>
        <v>0</v>
      </c>
      <c r="Q130" s="22">
        <f t="shared" si="65"/>
        <v>0</v>
      </c>
      <c r="R130" s="22">
        <f t="shared" si="65"/>
        <v>0</v>
      </c>
      <c r="S130" s="22">
        <f t="shared" si="65"/>
        <v>0</v>
      </c>
      <c r="T130" s="22">
        <f t="shared" si="65"/>
        <v>100</v>
      </c>
      <c r="U130" s="13"/>
    </row>
    <row r="131" spans="1:21" ht="37.5" x14ac:dyDescent="0.2">
      <c r="A131" s="24"/>
      <c r="B131" s="6" t="s">
        <v>10</v>
      </c>
      <c r="C131" s="7">
        <v>902</v>
      </c>
      <c r="D131" s="8" t="s">
        <v>30</v>
      </c>
      <c r="E131" s="8" t="s">
        <v>15</v>
      </c>
      <c r="F131" s="7" t="s">
        <v>142</v>
      </c>
      <c r="G131" s="9" t="s">
        <v>11</v>
      </c>
      <c r="H131" s="15">
        <f>117.8+221.4</f>
        <v>339.2</v>
      </c>
      <c r="I131" s="15"/>
      <c r="J131" s="20">
        <f>9.3+6.1</f>
        <v>15.4</v>
      </c>
      <c r="K131" s="22"/>
      <c r="L131" s="22"/>
      <c r="M131" s="22"/>
      <c r="N131" s="22"/>
      <c r="O131" s="22"/>
      <c r="P131" s="15"/>
      <c r="Q131" s="20"/>
      <c r="R131" s="20"/>
      <c r="S131" s="20"/>
      <c r="T131" s="69">
        <v>100</v>
      </c>
      <c r="U131" s="13"/>
    </row>
    <row r="132" spans="1:21" ht="37.5" hidden="1" customHeight="1" x14ac:dyDescent="0.2">
      <c r="A132" s="24"/>
      <c r="B132" s="6" t="s">
        <v>502</v>
      </c>
      <c r="C132" s="7">
        <v>902</v>
      </c>
      <c r="D132" s="8" t="s">
        <v>30</v>
      </c>
      <c r="E132" s="8" t="s">
        <v>15</v>
      </c>
      <c r="F132" s="7" t="s">
        <v>504</v>
      </c>
      <c r="G132" s="9"/>
      <c r="H132" s="15"/>
      <c r="I132" s="15"/>
      <c r="J132" s="20" t="e">
        <f>#REF!</f>
        <v>#REF!</v>
      </c>
      <c r="K132" s="15" t="e">
        <f>#REF!</f>
        <v>#REF!</v>
      </c>
      <c r="L132" s="15"/>
      <c r="M132" s="15"/>
      <c r="N132" s="15"/>
      <c r="O132" s="22">
        <f>O133</f>
        <v>0</v>
      </c>
      <c r="P132" s="15">
        <f t="shared" ref="P132:T133" si="66">P133</f>
        <v>0</v>
      </c>
      <c r="Q132" s="22">
        <f t="shared" si="66"/>
        <v>0</v>
      </c>
      <c r="R132" s="22">
        <f t="shared" si="66"/>
        <v>0</v>
      </c>
      <c r="S132" s="22">
        <f t="shared" si="66"/>
        <v>0</v>
      </c>
      <c r="T132" s="22">
        <f t="shared" si="66"/>
        <v>0</v>
      </c>
      <c r="U132" s="13"/>
    </row>
    <row r="133" spans="1:21" ht="37.5" hidden="1" x14ac:dyDescent="0.2">
      <c r="A133" s="24"/>
      <c r="B133" s="6" t="s">
        <v>503</v>
      </c>
      <c r="C133" s="7">
        <v>902</v>
      </c>
      <c r="D133" s="8" t="s">
        <v>30</v>
      </c>
      <c r="E133" s="8" t="s">
        <v>15</v>
      </c>
      <c r="F133" s="7" t="s">
        <v>505</v>
      </c>
      <c r="G133" s="9"/>
      <c r="H133" s="15"/>
      <c r="I133" s="15"/>
      <c r="J133" s="20">
        <f>J134</f>
        <v>15.9</v>
      </c>
      <c r="K133" s="15">
        <f>K134</f>
        <v>0</v>
      </c>
      <c r="L133" s="15"/>
      <c r="M133" s="15"/>
      <c r="N133" s="15"/>
      <c r="O133" s="22">
        <f>O134</f>
        <v>0</v>
      </c>
      <c r="P133" s="15">
        <f t="shared" si="66"/>
        <v>0</v>
      </c>
      <c r="Q133" s="22">
        <f t="shared" si="66"/>
        <v>0</v>
      </c>
      <c r="R133" s="22">
        <f t="shared" si="66"/>
        <v>0</v>
      </c>
      <c r="S133" s="22">
        <f t="shared" si="66"/>
        <v>0</v>
      </c>
      <c r="T133" s="22">
        <f t="shared" si="66"/>
        <v>0</v>
      </c>
      <c r="U133" s="13"/>
    </row>
    <row r="134" spans="1:21" ht="37.5" hidden="1" x14ac:dyDescent="0.2">
      <c r="A134" s="24"/>
      <c r="B134" s="6" t="s">
        <v>10</v>
      </c>
      <c r="C134" s="7">
        <v>902</v>
      </c>
      <c r="D134" s="8" t="s">
        <v>30</v>
      </c>
      <c r="E134" s="8" t="s">
        <v>15</v>
      </c>
      <c r="F134" s="7" t="s">
        <v>505</v>
      </c>
      <c r="G134" s="9">
        <v>600</v>
      </c>
      <c r="H134" s="15"/>
      <c r="I134" s="15"/>
      <c r="J134" s="20">
        <v>15.9</v>
      </c>
      <c r="K134" s="22">
        <v>0</v>
      </c>
      <c r="L134" s="22"/>
      <c r="M134" s="22"/>
      <c r="N134" s="44"/>
      <c r="O134" s="22">
        <v>0</v>
      </c>
      <c r="P134" s="15">
        <v>0</v>
      </c>
      <c r="Q134" s="15">
        <v>0</v>
      </c>
      <c r="R134" s="20"/>
      <c r="S134" s="20"/>
      <c r="T134" s="69">
        <f>O134+P134+Q134+R134+S134</f>
        <v>0</v>
      </c>
      <c r="U134" s="13"/>
    </row>
    <row r="135" spans="1:21" ht="24.75" customHeight="1" x14ac:dyDescent="0.2">
      <c r="A135" s="24"/>
      <c r="B135" s="6" t="s">
        <v>128</v>
      </c>
      <c r="C135" s="7">
        <v>902</v>
      </c>
      <c r="D135" s="8" t="s">
        <v>30</v>
      </c>
      <c r="E135" s="8" t="s">
        <v>15</v>
      </c>
      <c r="F135" s="7" t="s">
        <v>139</v>
      </c>
      <c r="G135" s="9"/>
      <c r="H135" s="15">
        <f t="shared" ref="H135:K136" si="67">H136</f>
        <v>10</v>
      </c>
      <c r="I135" s="15">
        <f t="shared" si="67"/>
        <v>0</v>
      </c>
      <c r="J135" s="20">
        <f t="shared" si="67"/>
        <v>10</v>
      </c>
      <c r="K135" s="15">
        <f t="shared" si="67"/>
        <v>0</v>
      </c>
      <c r="L135" s="15"/>
      <c r="M135" s="15"/>
      <c r="N135" s="15"/>
      <c r="O135" s="22">
        <f>O136</f>
        <v>0</v>
      </c>
      <c r="P135" s="15">
        <f t="shared" ref="P135:T136" si="68">P136</f>
        <v>0</v>
      </c>
      <c r="Q135" s="22">
        <f t="shared" si="68"/>
        <v>0</v>
      </c>
      <c r="R135" s="22">
        <f t="shared" si="68"/>
        <v>0</v>
      </c>
      <c r="S135" s="22">
        <f t="shared" si="68"/>
        <v>0</v>
      </c>
      <c r="T135" s="22">
        <f t="shared" si="68"/>
        <v>30</v>
      </c>
      <c r="U135" s="13"/>
    </row>
    <row r="136" spans="1:21" ht="18.75" x14ac:dyDescent="0.2">
      <c r="A136" s="24"/>
      <c r="B136" s="6" t="s">
        <v>344</v>
      </c>
      <c r="C136" s="7">
        <v>902</v>
      </c>
      <c r="D136" s="8" t="s">
        <v>30</v>
      </c>
      <c r="E136" s="8" t="s">
        <v>15</v>
      </c>
      <c r="F136" s="7" t="s">
        <v>343</v>
      </c>
      <c r="G136" s="9"/>
      <c r="H136" s="15">
        <f t="shared" si="67"/>
        <v>10</v>
      </c>
      <c r="I136" s="15">
        <f t="shared" si="67"/>
        <v>0</v>
      </c>
      <c r="J136" s="20">
        <f t="shared" si="67"/>
        <v>10</v>
      </c>
      <c r="K136" s="15">
        <f t="shared" si="67"/>
        <v>0</v>
      </c>
      <c r="L136" s="15"/>
      <c r="M136" s="15"/>
      <c r="N136" s="15"/>
      <c r="O136" s="22">
        <f>O137</f>
        <v>0</v>
      </c>
      <c r="P136" s="15">
        <f t="shared" si="68"/>
        <v>0</v>
      </c>
      <c r="Q136" s="22">
        <f t="shared" si="68"/>
        <v>0</v>
      </c>
      <c r="R136" s="22">
        <f t="shared" si="68"/>
        <v>0</v>
      </c>
      <c r="S136" s="22">
        <f t="shared" si="68"/>
        <v>0</v>
      </c>
      <c r="T136" s="22">
        <f t="shared" si="68"/>
        <v>30</v>
      </c>
      <c r="U136" s="13"/>
    </row>
    <row r="137" spans="1:21" ht="37.5" x14ac:dyDescent="0.2">
      <c r="A137" s="24"/>
      <c r="B137" s="6" t="s">
        <v>10</v>
      </c>
      <c r="C137" s="7">
        <v>902</v>
      </c>
      <c r="D137" s="8" t="s">
        <v>30</v>
      </c>
      <c r="E137" s="8" t="s">
        <v>15</v>
      </c>
      <c r="F137" s="7" t="s">
        <v>343</v>
      </c>
      <c r="G137" s="9">
        <v>600</v>
      </c>
      <c r="H137" s="15">
        <v>10</v>
      </c>
      <c r="I137" s="15"/>
      <c r="J137" s="20">
        <v>10</v>
      </c>
      <c r="K137" s="22"/>
      <c r="L137" s="22"/>
      <c r="M137" s="22"/>
      <c r="N137" s="22"/>
      <c r="O137" s="22"/>
      <c r="P137" s="15"/>
      <c r="Q137" s="20"/>
      <c r="R137" s="20"/>
      <c r="S137" s="20"/>
      <c r="T137" s="69">
        <v>30</v>
      </c>
      <c r="U137" s="13"/>
    </row>
    <row r="138" spans="1:21" ht="18.75" x14ac:dyDescent="0.2">
      <c r="A138" s="24" t="s">
        <v>0</v>
      </c>
      <c r="B138" s="6" t="s">
        <v>32</v>
      </c>
      <c r="C138" s="7">
        <v>902</v>
      </c>
      <c r="D138" s="7" t="s">
        <v>30</v>
      </c>
      <c r="E138" s="7" t="s">
        <v>4</v>
      </c>
      <c r="F138" s="7" t="s">
        <v>0</v>
      </c>
      <c r="G138" s="9" t="s">
        <v>0</v>
      </c>
      <c r="H138" s="15">
        <f t="shared" ref="H138:J139" si="69">H139</f>
        <v>20404.5</v>
      </c>
      <c r="I138" s="15">
        <f t="shared" si="69"/>
        <v>0</v>
      </c>
      <c r="J138" s="20">
        <f t="shared" si="69"/>
        <v>22599.420000000002</v>
      </c>
      <c r="K138" s="19">
        <f>K139+K146</f>
        <v>0</v>
      </c>
      <c r="L138" s="15"/>
      <c r="M138" s="15"/>
      <c r="N138" s="19"/>
      <c r="O138" s="22">
        <f t="shared" ref="O138:T138" si="70">O139+O146</f>
        <v>27128.720000000001</v>
      </c>
      <c r="P138" s="15">
        <f t="shared" si="70"/>
        <v>0</v>
      </c>
      <c r="Q138" s="22">
        <f t="shared" si="70"/>
        <v>0</v>
      </c>
      <c r="R138" s="22">
        <f t="shared" si="70"/>
        <v>0</v>
      </c>
      <c r="S138" s="22">
        <f t="shared" si="70"/>
        <v>0</v>
      </c>
      <c r="T138" s="22">
        <f t="shared" si="70"/>
        <v>25071.800000000003</v>
      </c>
      <c r="U138" s="13"/>
    </row>
    <row r="139" spans="1:21" ht="37.5" x14ac:dyDescent="0.2">
      <c r="A139" s="24"/>
      <c r="B139" s="25" t="s">
        <v>60</v>
      </c>
      <c r="C139" s="7">
        <v>902</v>
      </c>
      <c r="D139" s="7" t="s">
        <v>30</v>
      </c>
      <c r="E139" s="7" t="s">
        <v>4</v>
      </c>
      <c r="F139" s="7" t="s">
        <v>133</v>
      </c>
      <c r="G139" s="9" t="s">
        <v>0</v>
      </c>
      <c r="H139" s="15">
        <f t="shared" si="69"/>
        <v>20404.5</v>
      </c>
      <c r="I139" s="15">
        <f t="shared" si="69"/>
        <v>0</v>
      </c>
      <c r="J139" s="20">
        <f t="shared" si="69"/>
        <v>22599.420000000002</v>
      </c>
      <c r="K139" s="15">
        <f>K140</f>
        <v>0</v>
      </c>
      <c r="L139" s="15"/>
      <c r="M139" s="15"/>
      <c r="N139" s="15"/>
      <c r="O139" s="22">
        <f t="shared" ref="O139:T139" si="71">O140</f>
        <v>27128.720000000001</v>
      </c>
      <c r="P139" s="15">
        <f t="shared" si="71"/>
        <v>0</v>
      </c>
      <c r="Q139" s="22">
        <f t="shared" si="71"/>
        <v>0</v>
      </c>
      <c r="R139" s="22">
        <f t="shared" si="71"/>
        <v>0</v>
      </c>
      <c r="S139" s="22">
        <f t="shared" si="71"/>
        <v>0</v>
      </c>
      <c r="T139" s="22">
        <f t="shared" si="71"/>
        <v>25071.800000000003</v>
      </c>
      <c r="U139" s="13"/>
    </row>
    <row r="140" spans="1:21" ht="37.5" x14ac:dyDescent="0.2">
      <c r="A140" s="24" t="s">
        <v>0</v>
      </c>
      <c r="B140" s="6" t="s">
        <v>66</v>
      </c>
      <c r="C140" s="7">
        <v>902</v>
      </c>
      <c r="D140" s="7" t="s">
        <v>30</v>
      </c>
      <c r="E140" s="7" t="s">
        <v>4</v>
      </c>
      <c r="F140" s="7" t="s">
        <v>149</v>
      </c>
      <c r="G140" s="9" t="s">
        <v>0</v>
      </c>
      <c r="H140" s="15">
        <f>H141+H149+H154</f>
        <v>20404.5</v>
      </c>
      <c r="I140" s="15">
        <f>I141+I149+I154</f>
        <v>0</v>
      </c>
      <c r="J140" s="20">
        <f>J141+J149+J154</f>
        <v>22599.420000000002</v>
      </c>
      <c r="K140" s="15">
        <f>K141+K149+K154</f>
        <v>0</v>
      </c>
      <c r="L140" s="15"/>
      <c r="M140" s="15"/>
      <c r="N140" s="15"/>
      <c r="O140" s="22">
        <f t="shared" ref="O140:T140" si="72">O141+O149+O154</f>
        <v>27128.720000000001</v>
      </c>
      <c r="P140" s="15">
        <f t="shared" si="72"/>
        <v>0</v>
      </c>
      <c r="Q140" s="22">
        <f t="shared" si="72"/>
        <v>0</v>
      </c>
      <c r="R140" s="22">
        <f t="shared" si="72"/>
        <v>0</v>
      </c>
      <c r="S140" s="22">
        <f t="shared" si="72"/>
        <v>0</v>
      </c>
      <c r="T140" s="22">
        <f t="shared" si="72"/>
        <v>25071.800000000003</v>
      </c>
      <c r="U140" s="13"/>
    </row>
    <row r="141" spans="1:21" ht="37.5" x14ac:dyDescent="0.2">
      <c r="A141" s="24" t="s">
        <v>0</v>
      </c>
      <c r="B141" s="6" t="s">
        <v>258</v>
      </c>
      <c r="C141" s="7">
        <v>902</v>
      </c>
      <c r="D141" s="7" t="s">
        <v>30</v>
      </c>
      <c r="E141" s="7" t="s">
        <v>4</v>
      </c>
      <c r="F141" s="7" t="s">
        <v>259</v>
      </c>
      <c r="G141" s="9"/>
      <c r="H141" s="15">
        <f>H142</f>
        <v>1715.5</v>
      </c>
      <c r="I141" s="15">
        <f>I142</f>
        <v>0</v>
      </c>
      <c r="J141" s="20">
        <f>J142</f>
        <v>1820.9900000000002</v>
      </c>
      <c r="K141" s="15">
        <f>K142</f>
        <v>0</v>
      </c>
      <c r="L141" s="15"/>
      <c r="M141" s="15"/>
      <c r="N141" s="15"/>
      <c r="O141" s="22">
        <f t="shared" ref="O141:T141" si="73">O142</f>
        <v>2890</v>
      </c>
      <c r="P141" s="15">
        <f t="shared" si="73"/>
        <v>0</v>
      </c>
      <c r="Q141" s="22">
        <f t="shared" si="73"/>
        <v>0</v>
      </c>
      <c r="R141" s="22">
        <f t="shared" si="73"/>
        <v>0</v>
      </c>
      <c r="S141" s="22">
        <f t="shared" si="73"/>
        <v>0</v>
      </c>
      <c r="T141" s="22">
        <f t="shared" si="73"/>
        <v>2890</v>
      </c>
      <c r="U141" s="13"/>
    </row>
    <row r="142" spans="1:21" ht="18.75" x14ac:dyDescent="0.2">
      <c r="A142" s="24" t="s">
        <v>0</v>
      </c>
      <c r="B142" s="6" t="s">
        <v>67</v>
      </c>
      <c r="C142" s="7">
        <v>902</v>
      </c>
      <c r="D142" s="7" t="s">
        <v>30</v>
      </c>
      <c r="E142" s="7" t="s">
        <v>4</v>
      </c>
      <c r="F142" s="7" t="s">
        <v>150</v>
      </c>
      <c r="G142" s="9" t="s">
        <v>0</v>
      </c>
      <c r="H142" s="15">
        <f>H143+H144+H145</f>
        <v>1715.5</v>
      </c>
      <c r="I142" s="15">
        <f>I143+I144+I145</f>
        <v>0</v>
      </c>
      <c r="J142" s="20">
        <f>J143+J144+J145</f>
        <v>1820.9900000000002</v>
      </c>
      <c r="K142" s="15">
        <f>K143+K144+K145</f>
        <v>0</v>
      </c>
      <c r="L142" s="15"/>
      <c r="M142" s="15"/>
      <c r="N142" s="15"/>
      <c r="O142" s="22">
        <f t="shared" ref="O142:T142" si="74">O143+O144+O145</f>
        <v>2890</v>
      </c>
      <c r="P142" s="15">
        <f t="shared" si="74"/>
        <v>0</v>
      </c>
      <c r="Q142" s="22">
        <f t="shared" si="74"/>
        <v>0</v>
      </c>
      <c r="R142" s="22">
        <f t="shared" si="74"/>
        <v>0</v>
      </c>
      <c r="S142" s="22">
        <f t="shared" si="74"/>
        <v>0</v>
      </c>
      <c r="T142" s="22">
        <f t="shared" si="74"/>
        <v>2890</v>
      </c>
      <c r="U142" s="13"/>
    </row>
    <row r="143" spans="1:21" ht="75" x14ac:dyDescent="0.2">
      <c r="A143" s="24" t="s">
        <v>0</v>
      </c>
      <c r="B143" s="6" t="s">
        <v>16</v>
      </c>
      <c r="C143" s="7">
        <v>902</v>
      </c>
      <c r="D143" s="7" t="s">
        <v>30</v>
      </c>
      <c r="E143" s="7" t="s">
        <v>4</v>
      </c>
      <c r="F143" s="7" t="s">
        <v>150</v>
      </c>
      <c r="G143" s="9" t="s">
        <v>17</v>
      </c>
      <c r="H143" s="15">
        <v>1662.8</v>
      </c>
      <c r="I143" s="15"/>
      <c r="J143" s="20">
        <f>1361.3+411.1</f>
        <v>1772.4</v>
      </c>
      <c r="K143" s="22"/>
      <c r="L143" s="22"/>
      <c r="M143" s="22"/>
      <c r="N143" s="22"/>
      <c r="O143" s="22">
        <v>2756.5</v>
      </c>
      <c r="P143" s="15">
        <v>0</v>
      </c>
      <c r="Q143" s="20"/>
      <c r="R143" s="20"/>
      <c r="S143" s="20"/>
      <c r="T143" s="69">
        <f>O143+P143+Q143+R143+S143</f>
        <v>2756.5</v>
      </c>
      <c r="U143" s="13"/>
    </row>
    <row r="144" spans="1:21" ht="37.5" x14ac:dyDescent="0.2">
      <c r="A144" s="24"/>
      <c r="B144" s="6" t="s">
        <v>165</v>
      </c>
      <c r="C144" s="7">
        <v>902</v>
      </c>
      <c r="D144" s="7" t="s">
        <v>30</v>
      </c>
      <c r="E144" s="7" t="s">
        <v>4</v>
      </c>
      <c r="F144" s="7" t="s">
        <v>150</v>
      </c>
      <c r="G144" s="9" t="s">
        <v>7</v>
      </c>
      <c r="H144" s="15">
        <v>51.7</v>
      </c>
      <c r="I144" s="15"/>
      <c r="J144" s="20">
        <f>1.29+10.9+18.6+17.4</f>
        <v>48.19</v>
      </c>
      <c r="K144" s="22"/>
      <c r="L144" s="22"/>
      <c r="M144" s="22"/>
      <c r="N144" s="22"/>
      <c r="O144" s="22">
        <v>133</v>
      </c>
      <c r="P144" s="15">
        <v>0</v>
      </c>
      <c r="Q144" s="15">
        <v>0</v>
      </c>
      <c r="R144" s="20"/>
      <c r="S144" s="20"/>
      <c r="T144" s="69">
        <f>O144+P144+Q144+R144+S144</f>
        <v>133</v>
      </c>
      <c r="U144" s="13"/>
    </row>
    <row r="145" spans="1:21" ht="18.75" customHeight="1" x14ac:dyDescent="0.2">
      <c r="A145" s="24"/>
      <c r="B145" s="6" t="s">
        <v>18</v>
      </c>
      <c r="C145" s="7">
        <v>902</v>
      </c>
      <c r="D145" s="7" t="s">
        <v>30</v>
      </c>
      <c r="E145" s="7" t="s">
        <v>4</v>
      </c>
      <c r="F145" s="7" t="s">
        <v>150</v>
      </c>
      <c r="G145" s="9" t="s">
        <v>19</v>
      </c>
      <c r="H145" s="15">
        <v>1</v>
      </c>
      <c r="I145" s="15"/>
      <c r="J145" s="20">
        <v>0.4</v>
      </c>
      <c r="K145" s="22"/>
      <c r="L145" s="22"/>
      <c r="M145" s="22"/>
      <c r="N145" s="22"/>
      <c r="O145" s="22">
        <v>0.5</v>
      </c>
      <c r="P145" s="15"/>
      <c r="Q145" s="20"/>
      <c r="R145" s="20"/>
      <c r="S145" s="20"/>
      <c r="T145" s="69">
        <f>O145+P145+Q145+R145+S145</f>
        <v>0.5</v>
      </c>
      <c r="U145" s="13"/>
    </row>
    <row r="146" spans="1:21" ht="18.75" hidden="1" x14ac:dyDescent="0.2">
      <c r="A146" s="24"/>
      <c r="B146" s="6" t="s">
        <v>26</v>
      </c>
      <c r="C146" s="7">
        <v>902</v>
      </c>
      <c r="D146" s="7" t="s">
        <v>30</v>
      </c>
      <c r="E146" s="7" t="s">
        <v>4</v>
      </c>
      <c r="F146" s="7" t="s">
        <v>130</v>
      </c>
      <c r="G146" s="9"/>
      <c r="H146" s="15"/>
      <c r="I146" s="15"/>
      <c r="J146" s="20"/>
      <c r="K146" s="22">
        <f>K147</f>
        <v>0</v>
      </c>
      <c r="L146" s="22"/>
      <c r="M146" s="22"/>
      <c r="N146" s="22"/>
      <c r="O146" s="22">
        <f>O147</f>
        <v>0</v>
      </c>
      <c r="P146" s="15">
        <f t="shared" ref="P146:T147" si="75">P147</f>
        <v>0</v>
      </c>
      <c r="Q146" s="22">
        <f t="shared" si="75"/>
        <v>0</v>
      </c>
      <c r="R146" s="22">
        <f t="shared" si="75"/>
        <v>0</v>
      </c>
      <c r="S146" s="22">
        <f t="shared" si="75"/>
        <v>0</v>
      </c>
      <c r="T146" s="22">
        <f t="shared" si="75"/>
        <v>0</v>
      </c>
      <c r="U146" s="13"/>
    </row>
    <row r="147" spans="1:21" ht="37.5" hidden="1" x14ac:dyDescent="0.2">
      <c r="A147" s="24"/>
      <c r="B147" s="6" t="s">
        <v>474</v>
      </c>
      <c r="C147" s="7">
        <v>902</v>
      </c>
      <c r="D147" s="7" t="s">
        <v>30</v>
      </c>
      <c r="E147" s="7" t="s">
        <v>4</v>
      </c>
      <c r="F147" s="7" t="s">
        <v>473</v>
      </c>
      <c r="G147" s="9"/>
      <c r="H147" s="15"/>
      <c r="I147" s="15"/>
      <c r="J147" s="20"/>
      <c r="K147" s="22">
        <f>K148</f>
        <v>0</v>
      </c>
      <c r="L147" s="22"/>
      <c r="M147" s="22"/>
      <c r="N147" s="22"/>
      <c r="O147" s="22">
        <f>O148</f>
        <v>0</v>
      </c>
      <c r="P147" s="15">
        <f t="shared" si="75"/>
        <v>0</v>
      </c>
      <c r="Q147" s="22">
        <f t="shared" si="75"/>
        <v>0</v>
      </c>
      <c r="R147" s="22">
        <f t="shared" si="75"/>
        <v>0</v>
      </c>
      <c r="S147" s="22">
        <f t="shared" si="75"/>
        <v>0</v>
      </c>
      <c r="T147" s="22">
        <f t="shared" si="75"/>
        <v>0</v>
      </c>
      <c r="U147" s="13"/>
    </row>
    <row r="148" spans="1:21" ht="75" hidden="1" x14ac:dyDescent="0.2">
      <c r="A148" s="24"/>
      <c r="B148" s="6" t="s">
        <v>16</v>
      </c>
      <c r="C148" s="7">
        <v>902</v>
      </c>
      <c r="D148" s="7" t="s">
        <v>30</v>
      </c>
      <c r="E148" s="7" t="s">
        <v>4</v>
      </c>
      <c r="F148" s="7" t="s">
        <v>473</v>
      </c>
      <c r="G148" s="9" t="s">
        <v>17</v>
      </c>
      <c r="H148" s="15"/>
      <c r="I148" s="15"/>
      <c r="J148" s="20"/>
      <c r="K148" s="22"/>
      <c r="L148" s="22"/>
      <c r="M148" s="22"/>
      <c r="N148" s="22"/>
      <c r="O148" s="22"/>
      <c r="P148" s="15">
        <v>0</v>
      </c>
      <c r="Q148" s="20"/>
      <c r="R148" s="20"/>
      <c r="S148" s="20">
        <v>0</v>
      </c>
      <c r="T148" s="69">
        <f>O148+P148+Q148+R148+S148</f>
        <v>0</v>
      </c>
      <c r="U148" s="13"/>
    </row>
    <row r="149" spans="1:21" ht="56.25" x14ac:dyDescent="0.2">
      <c r="A149" s="24"/>
      <c r="B149" s="6" t="s">
        <v>260</v>
      </c>
      <c r="C149" s="7">
        <v>902</v>
      </c>
      <c r="D149" s="7" t="s">
        <v>30</v>
      </c>
      <c r="E149" s="7" t="s">
        <v>4</v>
      </c>
      <c r="F149" s="7" t="s">
        <v>261</v>
      </c>
      <c r="G149" s="9"/>
      <c r="H149" s="15">
        <f>H150</f>
        <v>3537.7</v>
      </c>
      <c r="I149" s="15">
        <f>I150</f>
        <v>0</v>
      </c>
      <c r="J149" s="20">
        <f>J150</f>
        <v>4238.4800000000005</v>
      </c>
      <c r="K149" s="15">
        <f>K150</f>
        <v>0</v>
      </c>
      <c r="L149" s="15"/>
      <c r="M149" s="15"/>
      <c r="N149" s="15"/>
      <c r="O149" s="22">
        <f t="shared" ref="O149:T149" si="76">O150</f>
        <v>4666.22</v>
      </c>
      <c r="P149" s="15">
        <f t="shared" si="76"/>
        <v>0</v>
      </c>
      <c r="Q149" s="22">
        <f t="shared" si="76"/>
        <v>0</v>
      </c>
      <c r="R149" s="22">
        <f t="shared" si="76"/>
        <v>0</v>
      </c>
      <c r="S149" s="22">
        <f t="shared" si="76"/>
        <v>0</v>
      </c>
      <c r="T149" s="22">
        <f t="shared" si="76"/>
        <v>4666.2</v>
      </c>
      <c r="U149" s="13"/>
    </row>
    <row r="150" spans="1:21" ht="37.5" x14ac:dyDescent="0.2">
      <c r="A150" s="24" t="s">
        <v>0</v>
      </c>
      <c r="B150" s="6" t="s">
        <v>262</v>
      </c>
      <c r="C150" s="7">
        <v>902</v>
      </c>
      <c r="D150" s="7" t="s">
        <v>30</v>
      </c>
      <c r="E150" s="7" t="s">
        <v>4</v>
      </c>
      <c r="F150" s="7" t="s">
        <v>151</v>
      </c>
      <c r="G150" s="9" t="s">
        <v>0</v>
      </c>
      <c r="H150" s="15">
        <f>H151+H152+H153</f>
        <v>3537.7</v>
      </c>
      <c r="I150" s="15">
        <f>I151+I152+I153</f>
        <v>0</v>
      </c>
      <c r="J150" s="20">
        <f>J151+J152+J153</f>
        <v>4238.4800000000005</v>
      </c>
      <c r="K150" s="15">
        <f>K151+K152+K153</f>
        <v>0</v>
      </c>
      <c r="L150" s="15"/>
      <c r="M150" s="15"/>
      <c r="N150" s="15"/>
      <c r="O150" s="22">
        <f t="shared" ref="O150:T150" si="77">O151+O152+O153</f>
        <v>4666.22</v>
      </c>
      <c r="P150" s="15">
        <f t="shared" si="77"/>
        <v>0</v>
      </c>
      <c r="Q150" s="22">
        <f t="shared" si="77"/>
        <v>0</v>
      </c>
      <c r="R150" s="22">
        <f t="shared" si="77"/>
        <v>0</v>
      </c>
      <c r="S150" s="22">
        <f t="shared" si="77"/>
        <v>0</v>
      </c>
      <c r="T150" s="22">
        <f t="shared" si="77"/>
        <v>4666.2</v>
      </c>
      <c r="U150" s="13"/>
    </row>
    <row r="151" spans="1:21" ht="75" x14ac:dyDescent="0.2">
      <c r="A151" s="24" t="s">
        <v>0</v>
      </c>
      <c r="B151" s="6" t="s">
        <v>16</v>
      </c>
      <c r="C151" s="7">
        <v>902</v>
      </c>
      <c r="D151" s="7" t="s">
        <v>30</v>
      </c>
      <c r="E151" s="7" t="s">
        <v>4</v>
      </c>
      <c r="F151" s="7" t="s">
        <v>151</v>
      </c>
      <c r="G151" s="9" t="s">
        <v>17</v>
      </c>
      <c r="H151" s="15">
        <v>3376.6</v>
      </c>
      <c r="I151" s="15"/>
      <c r="J151" s="20">
        <f>2781.2+839.9</f>
        <v>3621.1</v>
      </c>
      <c r="K151" s="22"/>
      <c r="L151" s="22"/>
      <c r="M151" s="22"/>
      <c r="N151" s="22"/>
      <c r="O151" s="22">
        <v>3857</v>
      </c>
      <c r="P151" s="15">
        <v>0</v>
      </c>
      <c r="Q151" s="20"/>
      <c r="R151" s="20"/>
      <c r="S151" s="20"/>
      <c r="T151" s="69">
        <f>3857-54-16.308</f>
        <v>3786.692</v>
      </c>
      <c r="U151" s="13"/>
    </row>
    <row r="152" spans="1:21" ht="37.5" x14ac:dyDescent="0.2">
      <c r="A152" s="24"/>
      <c r="B152" s="6" t="s">
        <v>165</v>
      </c>
      <c r="C152" s="7">
        <v>902</v>
      </c>
      <c r="D152" s="7" t="s">
        <v>30</v>
      </c>
      <c r="E152" s="7" t="s">
        <v>4</v>
      </c>
      <c r="F152" s="7" t="s">
        <v>151</v>
      </c>
      <c r="G152" s="9" t="s">
        <v>7</v>
      </c>
      <c r="H152" s="15">
        <v>159.4</v>
      </c>
      <c r="I152" s="15"/>
      <c r="J152" s="20">
        <f>19.8+299.98+42.4+212.6+34.5</f>
        <v>609.28</v>
      </c>
      <c r="K152" s="22"/>
      <c r="L152" s="22"/>
      <c r="M152" s="22"/>
      <c r="N152" s="22"/>
      <c r="O152" s="22">
        <f>767+19.02</f>
        <v>786.02</v>
      </c>
      <c r="P152" s="15">
        <v>0</v>
      </c>
      <c r="Q152" s="15">
        <v>0</v>
      </c>
      <c r="R152" s="20"/>
      <c r="S152" s="20"/>
      <c r="T152" s="69">
        <f>786+70.308</f>
        <v>856.30799999999999</v>
      </c>
      <c r="U152" s="13"/>
    </row>
    <row r="153" spans="1:21" ht="18.75" x14ac:dyDescent="0.2">
      <c r="A153" s="24"/>
      <c r="B153" s="6" t="s">
        <v>18</v>
      </c>
      <c r="C153" s="7">
        <v>902</v>
      </c>
      <c r="D153" s="7" t="s">
        <v>30</v>
      </c>
      <c r="E153" s="7" t="s">
        <v>4</v>
      </c>
      <c r="F153" s="7" t="s">
        <v>151</v>
      </c>
      <c r="G153" s="9" t="s">
        <v>19</v>
      </c>
      <c r="H153" s="15">
        <v>1.7</v>
      </c>
      <c r="I153" s="15"/>
      <c r="J153" s="20">
        <v>8.1</v>
      </c>
      <c r="K153" s="22"/>
      <c r="L153" s="22"/>
      <c r="M153" s="22"/>
      <c r="N153" s="22"/>
      <c r="O153" s="22">
        <v>23.2</v>
      </c>
      <c r="P153" s="15">
        <v>0</v>
      </c>
      <c r="Q153" s="15"/>
      <c r="R153" s="15"/>
      <c r="S153" s="15"/>
      <c r="T153" s="69">
        <f>O153+P153+Q153+R153+S153</f>
        <v>23.2</v>
      </c>
      <c r="U153" s="13"/>
    </row>
    <row r="154" spans="1:21" ht="56.25" x14ac:dyDescent="0.2">
      <c r="A154" s="24"/>
      <c r="B154" s="6" t="s">
        <v>263</v>
      </c>
      <c r="C154" s="7">
        <v>902</v>
      </c>
      <c r="D154" s="7" t="s">
        <v>30</v>
      </c>
      <c r="E154" s="7" t="s">
        <v>4</v>
      </c>
      <c r="F154" s="7" t="s">
        <v>287</v>
      </c>
      <c r="G154" s="9"/>
      <c r="H154" s="15">
        <f>H155</f>
        <v>15151.3</v>
      </c>
      <c r="I154" s="15">
        <f>I155</f>
        <v>0</v>
      </c>
      <c r="J154" s="20">
        <f>J155</f>
        <v>16539.95</v>
      </c>
      <c r="K154" s="15">
        <f>K155</f>
        <v>0</v>
      </c>
      <c r="L154" s="15"/>
      <c r="M154" s="15"/>
      <c r="N154" s="15"/>
      <c r="O154" s="22">
        <f t="shared" ref="O154:T154" si="78">O155</f>
        <v>19572.5</v>
      </c>
      <c r="P154" s="15">
        <f t="shared" si="78"/>
        <v>0</v>
      </c>
      <c r="Q154" s="22">
        <f t="shared" si="78"/>
        <v>0</v>
      </c>
      <c r="R154" s="22">
        <f t="shared" si="78"/>
        <v>0</v>
      </c>
      <c r="S154" s="22">
        <f t="shared" si="78"/>
        <v>0</v>
      </c>
      <c r="T154" s="22">
        <f t="shared" si="78"/>
        <v>17515.600000000002</v>
      </c>
      <c r="U154" s="13"/>
    </row>
    <row r="155" spans="1:21" ht="37.5" x14ac:dyDescent="0.2">
      <c r="A155" s="24" t="s">
        <v>0</v>
      </c>
      <c r="B155" s="6" t="s">
        <v>262</v>
      </c>
      <c r="C155" s="7">
        <v>902</v>
      </c>
      <c r="D155" s="7" t="s">
        <v>30</v>
      </c>
      <c r="E155" s="7" t="s">
        <v>4</v>
      </c>
      <c r="F155" s="7" t="s">
        <v>153</v>
      </c>
      <c r="G155" s="9" t="s">
        <v>0</v>
      </c>
      <c r="H155" s="15">
        <f>H156+H157+H158</f>
        <v>15151.3</v>
      </c>
      <c r="I155" s="15">
        <f>I156+I157+I158</f>
        <v>0</v>
      </c>
      <c r="J155" s="20">
        <f>J156+J157+J158</f>
        <v>16539.95</v>
      </c>
      <c r="K155" s="15">
        <f>K156+K157+K158</f>
        <v>0</v>
      </c>
      <c r="L155" s="15"/>
      <c r="M155" s="15"/>
      <c r="N155" s="15"/>
      <c r="O155" s="22">
        <f t="shared" ref="O155:T155" si="79">O156+O157+O158</f>
        <v>19572.5</v>
      </c>
      <c r="P155" s="15">
        <f t="shared" si="79"/>
        <v>0</v>
      </c>
      <c r="Q155" s="22">
        <f t="shared" si="79"/>
        <v>0</v>
      </c>
      <c r="R155" s="22">
        <f t="shared" si="79"/>
        <v>0</v>
      </c>
      <c r="S155" s="22">
        <f t="shared" si="79"/>
        <v>0</v>
      </c>
      <c r="T155" s="22">
        <f t="shared" si="79"/>
        <v>17515.600000000002</v>
      </c>
      <c r="U155" s="13"/>
    </row>
    <row r="156" spans="1:21" ht="75" x14ac:dyDescent="0.2">
      <c r="A156" s="24" t="s">
        <v>0</v>
      </c>
      <c r="B156" s="6" t="s">
        <v>16</v>
      </c>
      <c r="C156" s="7">
        <v>902</v>
      </c>
      <c r="D156" s="7" t="s">
        <v>30</v>
      </c>
      <c r="E156" s="7" t="s">
        <v>4</v>
      </c>
      <c r="F156" s="7" t="s">
        <v>153</v>
      </c>
      <c r="G156" s="9" t="s">
        <v>17</v>
      </c>
      <c r="H156" s="15">
        <v>14640.8</v>
      </c>
      <c r="I156" s="15"/>
      <c r="J156" s="20">
        <f>12321.4+3758.1</f>
        <v>16079.5</v>
      </c>
      <c r="K156" s="22"/>
      <c r="L156" s="22"/>
      <c r="M156" s="22"/>
      <c r="N156" s="22"/>
      <c r="O156" s="22">
        <v>18886.7</v>
      </c>
      <c r="P156" s="15">
        <v>0</v>
      </c>
      <c r="Q156" s="15">
        <v>0</v>
      </c>
      <c r="R156" s="20"/>
      <c r="S156" s="20"/>
      <c r="T156" s="69">
        <f>18886.7-1719-524.1</f>
        <v>16643.600000000002</v>
      </c>
      <c r="U156" s="13"/>
    </row>
    <row r="157" spans="1:21" ht="37.5" x14ac:dyDescent="0.2">
      <c r="A157" s="37"/>
      <c r="B157" s="6" t="s">
        <v>165</v>
      </c>
      <c r="C157" s="7">
        <v>902</v>
      </c>
      <c r="D157" s="7" t="s">
        <v>30</v>
      </c>
      <c r="E157" s="7" t="s">
        <v>4</v>
      </c>
      <c r="F157" s="7" t="s">
        <v>153</v>
      </c>
      <c r="G157" s="9" t="s">
        <v>7</v>
      </c>
      <c r="H157" s="15">
        <v>499</v>
      </c>
      <c r="I157" s="15"/>
      <c r="J157" s="20">
        <f>4.95+53.2+59.3+15.5+312.5</f>
        <v>445.45</v>
      </c>
      <c r="K157" s="22">
        <v>0</v>
      </c>
      <c r="L157" s="22"/>
      <c r="M157" s="22"/>
      <c r="N157" s="22"/>
      <c r="O157" s="22">
        <v>670.8</v>
      </c>
      <c r="P157" s="15">
        <v>0</v>
      </c>
      <c r="Q157" s="15">
        <v>0</v>
      </c>
      <c r="R157" s="15"/>
      <c r="S157" s="15"/>
      <c r="T157" s="69">
        <f>670.8+86.2+100</f>
        <v>857</v>
      </c>
      <c r="U157" s="13"/>
    </row>
    <row r="158" spans="1:21" ht="18.75" x14ac:dyDescent="0.2">
      <c r="A158" s="24" t="s">
        <v>0</v>
      </c>
      <c r="B158" s="6" t="s">
        <v>18</v>
      </c>
      <c r="C158" s="7">
        <v>902</v>
      </c>
      <c r="D158" s="7" t="s">
        <v>30</v>
      </c>
      <c r="E158" s="7" t="s">
        <v>4</v>
      </c>
      <c r="F158" s="7" t="s">
        <v>153</v>
      </c>
      <c r="G158" s="9" t="s">
        <v>19</v>
      </c>
      <c r="H158" s="15">
        <v>11.5</v>
      </c>
      <c r="I158" s="15"/>
      <c r="J158" s="20">
        <v>15</v>
      </c>
      <c r="K158" s="22"/>
      <c r="L158" s="22"/>
      <c r="M158" s="22"/>
      <c r="N158" s="22"/>
      <c r="O158" s="22">
        <v>15</v>
      </c>
      <c r="P158" s="15"/>
      <c r="Q158" s="20"/>
      <c r="R158" s="20"/>
      <c r="S158" s="20"/>
      <c r="T158" s="69">
        <f>O158+P158+Q158+R158+S158</f>
        <v>15</v>
      </c>
      <c r="U158" s="13"/>
    </row>
    <row r="159" spans="1:21" ht="37.5" x14ac:dyDescent="0.2">
      <c r="A159" s="37">
        <v>3</v>
      </c>
      <c r="B159" s="32" t="s">
        <v>68</v>
      </c>
      <c r="C159" s="33">
        <v>903</v>
      </c>
      <c r="D159" s="33" t="s">
        <v>0</v>
      </c>
      <c r="E159" s="33" t="s">
        <v>0</v>
      </c>
      <c r="F159" s="33" t="s">
        <v>0</v>
      </c>
      <c r="G159" s="34" t="s">
        <v>0</v>
      </c>
      <c r="H159" s="15">
        <f>H160+H182</f>
        <v>18152.599999999999</v>
      </c>
      <c r="I159" s="15">
        <f>I160+I182</f>
        <v>4795.6000000000004</v>
      </c>
      <c r="J159" s="38">
        <f>J160+J182</f>
        <v>13711.999999999998</v>
      </c>
      <c r="K159" s="16">
        <f>K160+K182</f>
        <v>4789.8</v>
      </c>
      <c r="L159" s="16"/>
      <c r="M159" s="16"/>
      <c r="N159" s="16"/>
      <c r="O159" s="35">
        <f t="shared" ref="O159:T159" si="80">O160+O182</f>
        <v>20293.080000000002</v>
      </c>
      <c r="P159" s="16">
        <f t="shared" si="80"/>
        <v>4812.5</v>
      </c>
      <c r="Q159" s="35">
        <f t="shared" si="80"/>
        <v>0</v>
      </c>
      <c r="R159" s="35">
        <f t="shared" si="80"/>
        <v>0</v>
      </c>
      <c r="S159" s="35">
        <f t="shared" si="80"/>
        <v>0</v>
      </c>
      <c r="T159" s="35">
        <f t="shared" si="80"/>
        <v>16343.4</v>
      </c>
      <c r="U159" s="13"/>
    </row>
    <row r="160" spans="1:21" ht="18.75" x14ac:dyDescent="0.2">
      <c r="A160" s="24" t="s">
        <v>0</v>
      </c>
      <c r="B160" s="6" t="s">
        <v>33</v>
      </c>
      <c r="C160" s="7">
        <v>903</v>
      </c>
      <c r="D160" s="7" t="s">
        <v>15</v>
      </c>
      <c r="E160" s="7" t="s">
        <v>0</v>
      </c>
      <c r="F160" s="7" t="s">
        <v>0</v>
      </c>
      <c r="G160" s="9" t="s">
        <v>0</v>
      </c>
      <c r="H160" s="15">
        <f>H161+H172+H176</f>
        <v>15994.5</v>
      </c>
      <c r="I160" s="15">
        <f>I161+I172+I176</f>
        <v>0</v>
      </c>
      <c r="J160" s="20">
        <f>J161+J172+J176</f>
        <v>11550.599999999999</v>
      </c>
      <c r="K160" s="15">
        <f>K161+K172+K176</f>
        <v>0</v>
      </c>
      <c r="L160" s="15"/>
      <c r="M160" s="15"/>
      <c r="N160" s="15"/>
      <c r="O160" s="22">
        <f t="shared" ref="O160:T160" si="81">O161+O172+O176</f>
        <v>18131.68</v>
      </c>
      <c r="P160" s="15">
        <f t="shared" si="81"/>
        <v>0</v>
      </c>
      <c r="Q160" s="22">
        <f t="shared" si="81"/>
        <v>0</v>
      </c>
      <c r="R160" s="22">
        <f t="shared" si="81"/>
        <v>0</v>
      </c>
      <c r="S160" s="22">
        <f t="shared" si="81"/>
        <v>0</v>
      </c>
      <c r="T160" s="22">
        <f t="shared" si="81"/>
        <v>9369.5</v>
      </c>
      <c r="U160" s="13"/>
    </row>
    <row r="161" spans="1:21" ht="38.25" customHeight="1" x14ac:dyDescent="0.2">
      <c r="A161" s="24" t="s">
        <v>0</v>
      </c>
      <c r="B161" s="6" t="s">
        <v>43</v>
      </c>
      <c r="C161" s="7">
        <v>903</v>
      </c>
      <c r="D161" s="7" t="s">
        <v>15</v>
      </c>
      <c r="E161" s="7" t="s">
        <v>22</v>
      </c>
      <c r="F161" s="7" t="s">
        <v>0</v>
      </c>
      <c r="G161" s="9" t="s">
        <v>0</v>
      </c>
      <c r="H161" s="15">
        <f t="shared" ref="H161:J164" si="82">H162</f>
        <v>5993.7</v>
      </c>
      <c r="I161" s="15">
        <f t="shared" si="82"/>
        <v>0</v>
      </c>
      <c r="J161" s="20">
        <f t="shared" si="82"/>
        <v>6254.5999999999995</v>
      </c>
      <c r="K161" s="15">
        <f>K162+K169</f>
        <v>0</v>
      </c>
      <c r="L161" s="15"/>
      <c r="M161" s="15"/>
      <c r="N161" s="15"/>
      <c r="O161" s="22">
        <f t="shared" ref="O161:T161" si="83">O162+O169</f>
        <v>6843.3</v>
      </c>
      <c r="P161" s="22">
        <f t="shared" si="83"/>
        <v>0</v>
      </c>
      <c r="Q161" s="22">
        <f t="shared" si="83"/>
        <v>0</v>
      </c>
      <c r="R161" s="22">
        <f t="shared" si="83"/>
        <v>0</v>
      </c>
      <c r="S161" s="22">
        <f t="shared" si="83"/>
        <v>0</v>
      </c>
      <c r="T161" s="22">
        <f t="shared" si="83"/>
        <v>6843.3</v>
      </c>
      <c r="U161" s="13"/>
    </row>
    <row r="162" spans="1:21" ht="37.5" x14ac:dyDescent="0.2">
      <c r="A162" s="24"/>
      <c r="B162" s="25" t="s">
        <v>69</v>
      </c>
      <c r="C162" s="7">
        <v>903</v>
      </c>
      <c r="D162" s="7" t="s">
        <v>15</v>
      </c>
      <c r="E162" s="7" t="s">
        <v>22</v>
      </c>
      <c r="F162" s="7" t="s">
        <v>157</v>
      </c>
      <c r="G162" s="9" t="s">
        <v>0</v>
      </c>
      <c r="H162" s="15">
        <f t="shared" si="82"/>
        <v>5993.7</v>
      </c>
      <c r="I162" s="15">
        <f t="shared" si="82"/>
        <v>0</v>
      </c>
      <c r="J162" s="20">
        <f t="shared" si="82"/>
        <v>6254.5999999999995</v>
      </c>
      <c r="K162" s="15">
        <f>K163</f>
        <v>0</v>
      </c>
      <c r="L162" s="15"/>
      <c r="M162" s="15"/>
      <c r="N162" s="15"/>
      <c r="O162" s="22">
        <f>O163</f>
        <v>6843.3</v>
      </c>
      <c r="P162" s="15">
        <f t="shared" ref="P162:T164" si="84">P163</f>
        <v>0</v>
      </c>
      <c r="Q162" s="22">
        <f t="shared" si="84"/>
        <v>0</v>
      </c>
      <c r="R162" s="22">
        <f t="shared" si="84"/>
        <v>0</v>
      </c>
      <c r="S162" s="22">
        <f t="shared" si="84"/>
        <v>0</v>
      </c>
      <c r="T162" s="22">
        <f t="shared" si="84"/>
        <v>6843.3</v>
      </c>
      <c r="U162" s="13"/>
    </row>
    <row r="163" spans="1:21" ht="54" customHeight="1" x14ac:dyDescent="0.2">
      <c r="A163" s="24" t="s">
        <v>0</v>
      </c>
      <c r="B163" s="25" t="s">
        <v>70</v>
      </c>
      <c r="C163" s="7">
        <v>903</v>
      </c>
      <c r="D163" s="7" t="s">
        <v>15</v>
      </c>
      <c r="E163" s="7" t="s">
        <v>22</v>
      </c>
      <c r="F163" s="7" t="s">
        <v>245</v>
      </c>
      <c r="G163" s="9" t="s">
        <v>0</v>
      </c>
      <c r="H163" s="15">
        <f t="shared" si="82"/>
        <v>5993.7</v>
      </c>
      <c r="I163" s="15">
        <f t="shared" si="82"/>
        <v>0</v>
      </c>
      <c r="J163" s="20">
        <f t="shared" si="82"/>
        <v>6254.5999999999995</v>
      </c>
      <c r="K163" s="15">
        <f>K164</f>
        <v>0</v>
      </c>
      <c r="L163" s="15"/>
      <c r="M163" s="15"/>
      <c r="N163" s="15"/>
      <c r="O163" s="22">
        <f>O164</f>
        <v>6843.3</v>
      </c>
      <c r="P163" s="15">
        <f t="shared" si="84"/>
        <v>0</v>
      </c>
      <c r="Q163" s="22">
        <f t="shared" si="84"/>
        <v>0</v>
      </c>
      <c r="R163" s="22">
        <f t="shared" si="84"/>
        <v>0</v>
      </c>
      <c r="S163" s="22">
        <f t="shared" si="84"/>
        <v>0</v>
      </c>
      <c r="T163" s="22">
        <f t="shared" si="84"/>
        <v>6843.3</v>
      </c>
      <c r="U163" s="13"/>
    </row>
    <row r="164" spans="1:21" ht="37.5" x14ac:dyDescent="0.2">
      <c r="A164" s="24" t="s">
        <v>0</v>
      </c>
      <c r="B164" s="25" t="s">
        <v>275</v>
      </c>
      <c r="C164" s="7">
        <v>903</v>
      </c>
      <c r="D164" s="7" t="s">
        <v>15</v>
      </c>
      <c r="E164" s="7" t="s">
        <v>22</v>
      </c>
      <c r="F164" s="7" t="s">
        <v>276</v>
      </c>
      <c r="G164" s="9"/>
      <c r="H164" s="15">
        <f t="shared" si="82"/>
        <v>5993.7</v>
      </c>
      <c r="I164" s="15">
        <f t="shared" si="82"/>
        <v>0</v>
      </c>
      <c r="J164" s="20">
        <f t="shared" si="82"/>
        <v>6254.5999999999995</v>
      </c>
      <c r="K164" s="15">
        <f>K165</f>
        <v>0</v>
      </c>
      <c r="L164" s="15"/>
      <c r="M164" s="15"/>
      <c r="N164" s="15"/>
      <c r="O164" s="22">
        <f>O165</f>
        <v>6843.3</v>
      </c>
      <c r="P164" s="15">
        <f t="shared" si="84"/>
        <v>0</v>
      </c>
      <c r="Q164" s="22">
        <f t="shared" si="84"/>
        <v>0</v>
      </c>
      <c r="R164" s="22">
        <f t="shared" si="84"/>
        <v>0</v>
      </c>
      <c r="S164" s="22">
        <f t="shared" si="84"/>
        <v>0</v>
      </c>
      <c r="T164" s="22">
        <f t="shared" si="84"/>
        <v>6843.3</v>
      </c>
      <c r="U164" s="13"/>
    </row>
    <row r="165" spans="1:21" ht="18.75" x14ac:dyDescent="0.2">
      <c r="A165" s="24" t="s">
        <v>0</v>
      </c>
      <c r="B165" s="6" t="s">
        <v>25</v>
      </c>
      <c r="C165" s="7">
        <v>903</v>
      </c>
      <c r="D165" s="7" t="s">
        <v>15</v>
      </c>
      <c r="E165" s="7" t="s">
        <v>22</v>
      </c>
      <c r="F165" s="7" t="s">
        <v>220</v>
      </c>
      <c r="G165" s="9" t="s">
        <v>0</v>
      </c>
      <c r="H165" s="15">
        <f>H166+H167+H168</f>
        <v>5993.7</v>
      </c>
      <c r="I165" s="15">
        <f>I166+I167+I168</f>
        <v>0</v>
      </c>
      <c r="J165" s="20">
        <f>J166+J167+J168</f>
        <v>6254.5999999999995</v>
      </c>
      <c r="K165" s="15">
        <f>K166+K167+K168</f>
        <v>0</v>
      </c>
      <c r="L165" s="15"/>
      <c r="M165" s="15"/>
      <c r="N165" s="15"/>
      <c r="O165" s="22">
        <f t="shared" ref="O165:T165" si="85">O166+O167+O168</f>
        <v>6843.3</v>
      </c>
      <c r="P165" s="15">
        <f t="shared" si="85"/>
        <v>0</v>
      </c>
      <c r="Q165" s="22">
        <f t="shared" si="85"/>
        <v>0</v>
      </c>
      <c r="R165" s="22">
        <f t="shared" si="85"/>
        <v>0</v>
      </c>
      <c r="S165" s="22">
        <f t="shared" si="85"/>
        <v>0</v>
      </c>
      <c r="T165" s="22">
        <f t="shared" si="85"/>
        <v>6843.3</v>
      </c>
      <c r="U165" s="13"/>
    </row>
    <row r="166" spans="1:21" ht="75" x14ac:dyDescent="0.2">
      <c r="A166" s="24" t="s">
        <v>0</v>
      </c>
      <c r="B166" s="6" t="s">
        <v>16</v>
      </c>
      <c r="C166" s="7">
        <v>903</v>
      </c>
      <c r="D166" s="7" t="s">
        <v>15</v>
      </c>
      <c r="E166" s="7" t="s">
        <v>22</v>
      </c>
      <c r="F166" s="7" t="s">
        <v>220</v>
      </c>
      <c r="G166" s="9" t="s">
        <v>17</v>
      </c>
      <c r="H166" s="15">
        <v>5617.7</v>
      </c>
      <c r="I166" s="15"/>
      <c r="J166" s="20">
        <f>4520.2+1365.1</f>
        <v>5885.2999999999993</v>
      </c>
      <c r="K166" s="22"/>
      <c r="L166" s="22"/>
      <c r="M166" s="22"/>
      <c r="N166" s="22"/>
      <c r="O166" s="22">
        <v>6338.2</v>
      </c>
      <c r="P166" s="15"/>
      <c r="Q166" s="20"/>
      <c r="R166" s="20"/>
      <c r="S166" s="20"/>
      <c r="T166" s="69">
        <f>O166+P166+Q166+R166+S166</f>
        <v>6338.2</v>
      </c>
      <c r="U166" s="13"/>
    </row>
    <row r="167" spans="1:21" ht="37.5" x14ac:dyDescent="0.2">
      <c r="A167" s="24" t="s">
        <v>0</v>
      </c>
      <c r="B167" s="6" t="s">
        <v>165</v>
      </c>
      <c r="C167" s="7">
        <v>903</v>
      </c>
      <c r="D167" s="7" t="s">
        <v>15</v>
      </c>
      <c r="E167" s="7" t="s">
        <v>22</v>
      </c>
      <c r="F167" s="7" t="s">
        <v>220</v>
      </c>
      <c r="G167" s="9" t="s">
        <v>7</v>
      </c>
      <c r="H167" s="15">
        <v>370.5</v>
      </c>
      <c r="I167" s="15"/>
      <c r="J167" s="20">
        <f>8.6+3.4+44.4+114.3+3.6+189.5</f>
        <v>363.79999999999995</v>
      </c>
      <c r="K167" s="22"/>
      <c r="L167" s="22"/>
      <c r="M167" s="22"/>
      <c r="N167" s="22"/>
      <c r="O167" s="22">
        <v>499.6</v>
      </c>
      <c r="P167" s="15">
        <v>0</v>
      </c>
      <c r="Q167" s="15">
        <v>0</v>
      </c>
      <c r="R167" s="15">
        <v>0</v>
      </c>
      <c r="S167" s="15">
        <v>0</v>
      </c>
      <c r="T167" s="69">
        <f>O167+P167+Q167+R167+S167</f>
        <v>499.6</v>
      </c>
      <c r="U167" s="13"/>
    </row>
    <row r="168" spans="1:21" ht="22.5" customHeight="1" x14ac:dyDescent="0.2">
      <c r="A168" s="24" t="s">
        <v>0</v>
      </c>
      <c r="B168" s="6" t="s">
        <v>18</v>
      </c>
      <c r="C168" s="7">
        <v>903</v>
      </c>
      <c r="D168" s="7" t="s">
        <v>15</v>
      </c>
      <c r="E168" s="7" t="s">
        <v>22</v>
      </c>
      <c r="F168" s="7" t="s">
        <v>220</v>
      </c>
      <c r="G168" s="9" t="s">
        <v>19</v>
      </c>
      <c r="H168" s="15">
        <v>5.5</v>
      </c>
      <c r="I168" s="15"/>
      <c r="J168" s="20">
        <f>2.6+2.9</f>
        <v>5.5</v>
      </c>
      <c r="K168" s="22"/>
      <c r="L168" s="22"/>
      <c r="M168" s="22"/>
      <c r="N168" s="22"/>
      <c r="O168" s="22">
        <v>5.5</v>
      </c>
      <c r="P168" s="15"/>
      <c r="Q168" s="20"/>
      <c r="R168" s="20"/>
      <c r="S168" s="20"/>
      <c r="T168" s="69">
        <f>O168+P168+Q168+R168+S168</f>
        <v>5.5</v>
      </c>
      <c r="U168" s="13"/>
    </row>
    <row r="169" spans="1:21" s="58" customFormat="1" ht="22.5" hidden="1" customHeight="1" x14ac:dyDescent="0.2">
      <c r="A169" s="52"/>
      <c r="B169" s="7" t="s">
        <v>26</v>
      </c>
      <c r="C169" s="7">
        <v>903</v>
      </c>
      <c r="D169" s="7" t="s">
        <v>15</v>
      </c>
      <c r="E169" s="7" t="s">
        <v>22</v>
      </c>
      <c r="F169" s="7" t="s">
        <v>130</v>
      </c>
      <c r="G169" s="7"/>
      <c r="H169" s="53"/>
      <c r="I169" s="53"/>
      <c r="J169" s="54"/>
      <c r="K169" s="55">
        <f>K170</f>
        <v>0</v>
      </c>
      <c r="L169" s="56"/>
      <c r="M169" s="56"/>
      <c r="N169" s="55"/>
      <c r="O169" s="56">
        <f t="shared" ref="O169:T169" si="86">O170</f>
        <v>0</v>
      </c>
      <c r="P169" s="53">
        <f t="shared" si="86"/>
        <v>0</v>
      </c>
      <c r="Q169" s="53">
        <f t="shared" si="86"/>
        <v>0</v>
      </c>
      <c r="R169" s="53">
        <f t="shared" si="86"/>
        <v>0</v>
      </c>
      <c r="S169" s="53">
        <f t="shared" si="86"/>
        <v>0</v>
      </c>
      <c r="T169" s="70">
        <f t="shared" si="86"/>
        <v>0</v>
      </c>
      <c r="U169" s="57"/>
    </row>
    <row r="170" spans="1:21" s="58" customFormat="1" ht="22.5" hidden="1" customHeight="1" x14ac:dyDescent="0.2">
      <c r="A170" s="52"/>
      <c r="B170" s="7" t="s">
        <v>474</v>
      </c>
      <c r="C170" s="7">
        <v>903</v>
      </c>
      <c r="D170" s="7" t="s">
        <v>15</v>
      </c>
      <c r="E170" s="7" t="s">
        <v>22</v>
      </c>
      <c r="F170" s="7" t="s">
        <v>473</v>
      </c>
      <c r="G170" s="7"/>
      <c r="H170" s="53"/>
      <c r="I170" s="53"/>
      <c r="J170" s="54"/>
      <c r="K170" s="55">
        <f>K171</f>
        <v>0</v>
      </c>
      <c r="L170" s="56"/>
      <c r="M170" s="56"/>
      <c r="N170" s="55"/>
      <c r="O170" s="56">
        <f t="shared" ref="O170:T170" si="87">O171</f>
        <v>0</v>
      </c>
      <c r="P170" s="53">
        <f t="shared" si="87"/>
        <v>0</v>
      </c>
      <c r="Q170" s="56">
        <f t="shared" si="87"/>
        <v>0</v>
      </c>
      <c r="R170" s="56">
        <f t="shared" si="87"/>
        <v>0</v>
      </c>
      <c r="S170" s="56">
        <f t="shared" si="87"/>
        <v>0</v>
      </c>
      <c r="T170" s="71">
        <f t="shared" si="87"/>
        <v>0</v>
      </c>
      <c r="U170" s="57"/>
    </row>
    <row r="171" spans="1:21" ht="75" hidden="1" x14ac:dyDescent="0.2">
      <c r="A171" s="24"/>
      <c r="B171" s="6" t="s">
        <v>16</v>
      </c>
      <c r="C171" s="7">
        <v>903</v>
      </c>
      <c r="D171" s="7" t="s">
        <v>15</v>
      </c>
      <c r="E171" s="7" t="s">
        <v>22</v>
      </c>
      <c r="F171" s="7" t="s">
        <v>473</v>
      </c>
      <c r="G171" s="9">
        <v>100</v>
      </c>
      <c r="H171" s="15"/>
      <c r="I171" s="15"/>
      <c r="J171" s="20"/>
      <c r="K171" s="22"/>
      <c r="L171" s="22"/>
      <c r="M171" s="22"/>
      <c r="N171" s="22"/>
      <c r="O171" s="22"/>
      <c r="P171" s="15">
        <v>0</v>
      </c>
      <c r="Q171" s="20"/>
      <c r="R171" s="20"/>
      <c r="S171" s="20">
        <v>0</v>
      </c>
      <c r="T171" s="69">
        <f>O171+Q171+P171+R171+S171</f>
        <v>0</v>
      </c>
      <c r="U171" s="13"/>
    </row>
    <row r="172" spans="1:21" ht="18.75" x14ac:dyDescent="0.2">
      <c r="A172" s="24" t="s">
        <v>0</v>
      </c>
      <c r="B172" s="6" t="s">
        <v>44</v>
      </c>
      <c r="C172" s="7">
        <v>903</v>
      </c>
      <c r="D172" s="7" t="s">
        <v>15</v>
      </c>
      <c r="E172" s="7" t="s">
        <v>45</v>
      </c>
      <c r="F172" s="7" t="s">
        <v>0</v>
      </c>
      <c r="G172" s="9" t="s">
        <v>0</v>
      </c>
      <c r="H172" s="15">
        <f t="shared" ref="H172:K174" si="88">H173</f>
        <v>8813.7999999999993</v>
      </c>
      <c r="I172" s="15">
        <f t="shared" si="88"/>
        <v>0</v>
      </c>
      <c r="J172" s="20">
        <f t="shared" si="88"/>
        <v>3646</v>
      </c>
      <c r="K172" s="15">
        <f t="shared" si="88"/>
        <v>0</v>
      </c>
      <c r="L172" s="15"/>
      <c r="M172" s="15"/>
      <c r="N172" s="15"/>
      <c r="O172" s="22">
        <f>O173</f>
        <v>1377.8</v>
      </c>
      <c r="P172" s="15">
        <f t="shared" ref="P172:T174" si="89">P173</f>
        <v>0</v>
      </c>
      <c r="Q172" s="22">
        <f t="shared" si="89"/>
        <v>0</v>
      </c>
      <c r="R172" s="22">
        <f t="shared" si="89"/>
        <v>0</v>
      </c>
      <c r="S172" s="22">
        <f t="shared" si="89"/>
        <v>0</v>
      </c>
      <c r="T172" s="22">
        <f t="shared" si="89"/>
        <v>300</v>
      </c>
      <c r="U172" s="13"/>
    </row>
    <row r="173" spans="1:21" ht="37.5" x14ac:dyDescent="0.2">
      <c r="A173" s="24" t="s">
        <v>0</v>
      </c>
      <c r="B173" s="36" t="s">
        <v>71</v>
      </c>
      <c r="C173" s="7">
        <v>903</v>
      </c>
      <c r="D173" s="7" t="s">
        <v>15</v>
      </c>
      <c r="E173" s="7" t="s">
        <v>45</v>
      </c>
      <c r="F173" s="7" t="s">
        <v>154</v>
      </c>
      <c r="G173" s="9" t="s">
        <v>0</v>
      </c>
      <c r="H173" s="15">
        <f t="shared" si="88"/>
        <v>8813.7999999999993</v>
      </c>
      <c r="I173" s="15">
        <f t="shared" si="88"/>
        <v>0</v>
      </c>
      <c r="J173" s="20">
        <f t="shared" si="88"/>
        <v>3646</v>
      </c>
      <c r="K173" s="15">
        <f t="shared" si="88"/>
        <v>0</v>
      </c>
      <c r="L173" s="15"/>
      <c r="M173" s="15"/>
      <c r="N173" s="15"/>
      <c r="O173" s="22">
        <f>O174</f>
        <v>1377.8</v>
      </c>
      <c r="P173" s="15">
        <f t="shared" si="89"/>
        <v>0</v>
      </c>
      <c r="Q173" s="22">
        <f t="shared" si="89"/>
        <v>0</v>
      </c>
      <c r="R173" s="22">
        <f t="shared" si="89"/>
        <v>0</v>
      </c>
      <c r="S173" s="22">
        <f t="shared" si="89"/>
        <v>0</v>
      </c>
      <c r="T173" s="22">
        <f t="shared" si="89"/>
        <v>300</v>
      </c>
      <c r="U173" s="13"/>
    </row>
    <row r="174" spans="1:21" ht="18.75" x14ac:dyDescent="0.2">
      <c r="A174" s="24" t="s">
        <v>0</v>
      </c>
      <c r="B174" s="6" t="s">
        <v>72</v>
      </c>
      <c r="C174" s="7">
        <v>903</v>
      </c>
      <c r="D174" s="7" t="s">
        <v>15</v>
      </c>
      <c r="E174" s="7" t="s">
        <v>45</v>
      </c>
      <c r="F174" s="7" t="s">
        <v>155</v>
      </c>
      <c r="G174" s="9" t="s">
        <v>0</v>
      </c>
      <c r="H174" s="15">
        <f t="shared" si="88"/>
        <v>8813.7999999999993</v>
      </c>
      <c r="I174" s="15">
        <f t="shared" si="88"/>
        <v>0</v>
      </c>
      <c r="J174" s="20">
        <f t="shared" si="88"/>
        <v>3646</v>
      </c>
      <c r="K174" s="15">
        <f t="shared" si="88"/>
        <v>0</v>
      </c>
      <c r="L174" s="15"/>
      <c r="M174" s="15"/>
      <c r="N174" s="15"/>
      <c r="O174" s="22">
        <f>O175</f>
        <v>1377.8</v>
      </c>
      <c r="P174" s="15">
        <f t="shared" si="89"/>
        <v>0</v>
      </c>
      <c r="Q174" s="22">
        <f t="shared" si="89"/>
        <v>0</v>
      </c>
      <c r="R174" s="22">
        <f t="shared" si="89"/>
        <v>0</v>
      </c>
      <c r="S174" s="22">
        <f t="shared" si="89"/>
        <v>0</v>
      </c>
      <c r="T174" s="22">
        <f t="shared" si="89"/>
        <v>300</v>
      </c>
      <c r="U174" s="13"/>
    </row>
    <row r="175" spans="1:21" ht="18" customHeight="1" x14ac:dyDescent="0.2">
      <c r="A175" s="24" t="s">
        <v>0</v>
      </c>
      <c r="B175" s="6" t="s">
        <v>18</v>
      </c>
      <c r="C175" s="7">
        <v>903</v>
      </c>
      <c r="D175" s="7" t="s">
        <v>15</v>
      </c>
      <c r="E175" s="7" t="s">
        <v>45</v>
      </c>
      <c r="F175" s="7" t="s">
        <v>155</v>
      </c>
      <c r="G175" s="9" t="s">
        <v>19</v>
      </c>
      <c r="H175" s="15">
        <f>5300+3513.8</f>
        <v>8813.7999999999993</v>
      </c>
      <c r="I175" s="15"/>
      <c r="J175" s="20">
        <v>3646</v>
      </c>
      <c r="K175" s="22"/>
      <c r="L175" s="22"/>
      <c r="M175" s="22"/>
      <c r="N175" s="22"/>
      <c r="O175" s="22">
        <f>1300+77.8</f>
        <v>1377.8</v>
      </c>
      <c r="P175" s="15">
        <v>0</v>
      </c>
      <c r="Q175" s="15"/>
      <c r="R175" s="15"/>
      <c r="S175" s="15"/>
      <c r="T175" s="72">
        <f>1377.8-1077.8</f>
        <v>300</v>
      </c>
      <c r="U175" s="13"/>
    </row>
    <row r="176" spans="1:21" ht="18.75" x14ac:dyDescent="0.2">
      <c r="A176" s="24" t="s">
        <v>0</v>
      </c>
      <c r="B176" s="6" t="s">
        <v>46</v>
      </c>
      <c r="C176" s="7">
        <v>903</v>
      </c>
      <c r="D176" s="7" t="s">
        <v>15</v>
      </c>
      <c r="E176" s="7" t="s">
        <v>47</v>
      </c>
      <c r="F176" s="7" t="s">
        <v>0</v>
      </c>
      <c r="G176" s="9" t="s">
        <v>0</v>
      </c>
      <c r="H176" s="15">
        <f>H177</f>
        <v>1187</v>
      </c>
      <c r="I176" s="15">
        <v>0</v>
      </c>
      <c r="J176" s="20">
        <f t="shared" ref="J176:K178" si="90">J177</f>
        <v>1650</v>
      </c>
      <c r="K176" s="15">
        <f t="shared" si="90"/>
        <v>0</v>
      </c>
      <c r="L176" s="15"/>
      <c r="M176" s="15"/>
      <c r="N176" s="15"/>
      <c r="O176" s="22">
        <f>O177</f>
        <v>9910.58</v>
      </c>
      <c r="P176" s="15">
        <f t="shared" ref="P176:T178" si="91">P177</f>
        <v>0</v>
      </c>
      <c r="Q176" s="22">
        <f t="shared" si="91"/>
        <v>0</v>
      </c>
      <c r="R176" s="22">
        <f t="shared" si="91"/>
        <v>0</v>
      </c>
      <c r="S176" s="22">
        <f t="shared" si="91"/>
        <v>0</v>
      </c>
      <c r="T176" s="22">
        <f t="shared" si="91"/>
        <v>2226.1999999999998</v>
      </c>
      <c r="U176" s="13"/>
    </row>
    <row r="177" spans="1:21" ht="37.5" x14ac:dyDescent="0.2">
      <c r="A177" s="24" t="s">
        <v>0</v>
      </c>
      <c r="B177" s="36" t="s">
        <v>71</v>
      </c>
      <c r="C177" s="7">
        <v>903</v>
      </c>
      <c r="D177" s="7" t="s">
        <v>15</v>
      </c>
      <c r="E177" s="7" t="s">
        <v>47</v>
      </c>
      <c r="F177" s="7" t="s">
        <v>154</v>
      </c>
      <c r="G177" s="9" t="s">
        <v>0</v>
      </c>
      <c r="H177" s="15">
        <f>H178</f>
        <v>1187</v>
      </c>
      <c r="I177" s="15">
        <v>0</v>
      </c>
      <c r="J177" s="20">
        <f t="shared" si="90"/>
        <v>1650</v>
      </c>
      <c r="K177" s="15">
        <f t="shared" si="90"/>
        <v>0</v>
      </c>
      <c r="L177" s="15"/>
      <c r="M177" s="15"/>
      <c r="N177" s="15"/>
      <c r="O177" s="22">
        <f>O178+O180</f>
        <v>9910.58</v>
      </c>
      <c r="P177" s="15">
        <f t="shared" ref="P177:T177" si="92">P178+P180</f>
        <v>0</v>
      </c>
      <c r="Q177" s="22">
        <f t="shared" si="92"/>
        <v>0</v>
      </c>
      <c r="R177" s="22">
        <f t="shared" si="92"/>
        <v>0</v>
      </c>
      <c r="S177" s="22">
        <f t="shared" si="92"/>
        <v>0</v>
      </c>
      <c r="T177" s="22">
        <f t="shared" si="92"/>
        <v>2226.1999999999998</v>
      </c>
      <c r="U177" s="13"/>
    </row>
    <row r="178" spans="1:21" ht="37.5" x14ac:dyDescent="0.2">
      <c r="A178" s="24" t="s">
        <v>0</v>
      </c>
      <c r="B178" s="6" t="s">
        <v>73</v>
      </c>
      <c r="C178" s="7">
        <v>903</v>
      </c>
      <c r="D178" s="7" t="s">
        <v>15</v>
      </c>
      <c r="E178" s="7" t="s">
        <v>47</v>
      </c>
      <c r="F178" s="7" t="s">
        <v>156</v>
      </c>
      <c r="G178" s="9" t="s">
        <v>0</v>
      </c>
      <c r="H178" s="15">
        <f>H179</f>
        <v>1187</v>
      </c>
      <c r="I178" s="15">
        <v>0</v>
      </c>
      <c r="J178" s="20">
        <f t="shared" si="90"/>
        <v>1650</v>
      </c>
      <c r="K178" s="15">
        <f t="shared" si="90"/>
        <v>0</v>
      </c>
      <c r="L178" s="15"/>
      <c r="M178" s="15"/>
      <c r="N178" s="15"/>
      <c r="O178" s="22">
        <f>O179</f>
        <v>1226.2</v>
      </c>
      <c r="P178" s="15">
        <f t="shared" si="91"/>
        <v>0</v>
      </c>
      <c r="Q178" s="22">
        <f t="shared" si="91"/>
        <v>0</v>
      </c>
      <c r="R178" s="22">
        <f t="shared" si="91"/>
        <v>0</v>
      </c>
      <c r="S178" s="22">
        <f t="shared" si="91"/>
        <v>0</v>
      </c>
      <c r="T178" s="22">
        <f t="shared" si="91"/>
        <v>1226.2</v>
      </c>
      <c r="U178" s="13"/>
    </row>
    <row r="179" spans="1:21" ht="18.75" x14ac:dyDescent="0.2">
      <c r="A179" s="24" t="s">
        <v>0</v>
      </c>
      <c r="B179" s="6" t="s">
        <v>12</v>
      </c>
      <c r="C179" s="7">
        <v>903</v>
      </c>
      <c r="D179" s="7" t="s">
        <v>15</v>
      </c>
      <c r="E179" s="7" t="s">
        <v>47</v>
      </c>
      <c r="F179" s="7" t="s">
        <v>156</v>
      </c>
      <c r="G179" s="9">
        <v>300</v>
      </c>
      <c r="H179" s="15">
        <v>1187</v>
      </c>
      <c r="I179" s="15">
        <v>0</v>
      </c>
      <c r="J179" s="20">
        <v>1650</v>
      </c>
      <c r="K179" s="22"/>
      <c r="L179" s="22"/>
      <c r="M179" s="22"/>
      <c r="N179" s="22"/>
      <c r="O179" s="22">
        <v>1226.2</v>
      </c>
      <c r="P179" s="15">
        <v>0</v>
      </c>
      <c r="Q179" s="15">
        <v>0</v>
      </c>
      <c r="R179" s="20"/>
      <c r="S179" s="20"/>
      <c r="T179" s="69">
        <f>O179+P179+Q179+R179+S179</f>
        <v>1226.2</v>
      </c>
      <c r="U179" s="13"/>
    </row>
    <row r="180" spans="1:21" ht="37.5" x14ac:dyDescent="0.2">
      <c r="A180" s="24"/>
      <c r="B180" s="6" t="s">
        <v>564</v>
      </c>
      <c r="C180" s="7">
        <v>903</v>
      </c>
      <c r="D180" s="8" t="s">
        <v>15</v>
      </c>
      <c r="E180" s="7">
        <v>13</v>
      </c>
      <c r="F180" s="7" t="s">
        <v>563</v>
      </c>
      <c r="G180" s="9"/>
      <c r="H180" s="15"/>
      <c r="I180" s="15"/>
      <c r="J180" s="20"/>
      <c r="K180" s="22"/>
      <c r="L180" s="22"/>
      <c r="M180" s="22"/>
      <c r="N180" s="22"/>
      <c r="O180" s="22">
        <f>O181</f>
        <v>8684.3799999999992</v>
      </c>
      <c r="P180" s="22">
        <f t="shared" ref="P180:T180" si="93">P181</f>
        <v>0</v>
      </c>
      <c r="Q180" s="22">
        <f t="shared" si="93"/>
        <v>0</v>
      </c>
      <c r="R180" s="22">
        <f t="shared" si="93"/>
        <v>0</v>
      </c>
      <c r="S180" s="22">
        <f t="shared" si="93"/>
        <v>0</v>
      </c>
      <c r="T180" s="22">
        <f t="shared" si="93"/>
        <v>1000</v>
      </c>
      <c r="U180" s="13"/>
    </row>
    <row r="181" spans="1:21" ht="18.75" x14ac:dyDescent="0.2">
      <c r="A181" s="24"/>
      <c r="B181" s="6" t="s">
        <v>18</v>
      </c>
      <c r="C181" s="7">
        <v>903</v>
      </c>
      <c r="D181" s="8" t="s">
        <v>15</v>
      </c>
      <c r="E181" s="7">
        <v>13</v>
      </c>
      <c r="F181" s="7" t="s">
        <v>563</v>
      </c>
      <c r="G181" s="9">
        <v>800</v>
      </c>
      <c r="H181" s="15"/>
      <c r="I181" s="15"/>
      <c r="J181" s="20"/>
      <c r="K181" s="22"/>
      <c r="L181" s="22"/>
      <c r="M181" s="22"/>
      <c r="N181" s="22"/>
      <c r="O181" s="22">
        <f>8375.58+308.8</f>
        <v>8684.3799999999992</v>
      </c>
      <c r="P181" s="15"/>
      <c r="Q181" s="15"/>
      <c r="R181" s="20"/>
      <c r="S181" s="20"/>
      <c r="T181" s="72">
        <f>8684.4-1000-6684.4</f>
        <v>1000</v>
      </c>
      <c r="U181" s="13"/>
    </row>
    <row r="182" spans="1:21" ht="18.75" x14ac:dyDescent="0.2">
      <c r="A182" s="24" t="s">
        <v>0</v>
      </c>
      <c r="B182" s="6" t="s">
        <v>23</v>
      </c>
      <c r="C182" s="7">
        <v>903</v>
      </c>
      <c r="D182" s="7" t="s">
        <v>48</v>
      </c>
      <c r="E182" s="7" t="s">
        <v>0</v>
      </c>
      <c r="F182" s="7" t="s">
        <v>0</v>
      </c>
      <c r="G182" s="9" t="s">
        <v>0</v>
      </c>
      <c r="H182" s="15">
        <f>H183</f>
        <v>2158.1</v>
      </c>
      <c r="I182" s="15">
        <f>I183</f>
        <v>4795.6000000000004</v>
      </c>
      <c r="J182" s="20">
        <f>J183</f>
        <v>2161.4</v>
      </c>
      <c r="K182" s="15">
        <f>K183+K191+K195</f>
        <v>4789.8</v>
      </c>
      <c r="L182" s="15"/>
      <c r="M182" s="15"/>
      <c r="N182" s="15"/>
      <c r="O182" s="22">
        <f t="shared" ref="O182:T182" si="94">O183+O191+O195</f>
        <v>2161.4</v>
      </c>
      <c r="P182" s="15">
        <f t="shared" si="94"/>
        <v>4812.5</v>
      </c>
      <c r="Q182" s="22">
        <f t="shared" si="94"/>
        <v>0</v>
      </c>
      <c r="R182" s="22">
        <f t="shared" si="94"/>
        <v>0</v>
      </c>
      <c r="S182" s="22">
        <f t="shared" si="94"/>
        <v>0</v>
      </c>
      <c r="T182" s="22">
        <f t="shared" si="94"/>
        <v>6973.9</v>
      </c>
      <c r="U182" s="13"/>
    </row>
    <row r="183" spans="1:21" ht="37.5" x14ac:dyDescent="0.2">
      <c r="A183" s="24"/>
      <c r="B183" s="6" t="s">
        <v>49</v>
      </c>
      <c r="C183" s="7">
        <v>903</v>
      </c>
      <c r="D183" s="7" t="s">
        <v>48</v>
      </c>
      <c r="E183" s="7" t="s">
        <v>15</v>
      </c>
      <c r="F183" s="7" t="s">
        <v>0</v>
      </c>
      <c r="G183" s="9" t="s">
        <v>0</v>
      </c>
      <c r="H183" s="15">
        <f t="shared" ref="H183:I185" si="95">H184</f>
        <v>2158.1</v>
      </c>
      <c r="I183" s="15">
        <f t="shared" si="95"/>
        <v>4795.6000000000004</v>
      </c>
      <c r="J183" s="20">
        <f>J184+J199</f>
        <v>2161.4</v>
      </c>
      <c r="K183" s="15">
        <f>K184</f>
        <v>4789.8</v>
      </c>
      <c r="L183" s="15"/>
      <c r="M183" s="15"/>
      <c r="N183" s="15"/>
      <c r="O183" s="22">
        <f>O184</f>
        <v>2161.4</v>
      </c>
      <c r="P183" s="15">
        <f t="shared" ref="P183:T185" si="96">P184</f>
        <v>4812.5</v>
      </c>
      <c r="Q183" s="22">
        <f t="shared" si="96"/>
        <v>0</v>
      </c>
      <c r="R183" s="22">
        <f t="shared" si="96"/>
        <v>0</v>
      </c>
      <c r="S183" s="22">
        <f t="shared" si="96"/>
        <v>0</v>
      </c>
      <c r="T183" s="22">
        <f t="shared" si="96"/>
        <v>6973.9</v>
      </c>
      <c r="U183" s="13"/>
    </row>
    <row r="184" spans="1:21" ht="37.5" x14ac:dyDescent="0.2">
      <c r="A184" s="24" t="s">
        <v>0</v>
      </c>
      <c r="B184" s="25" t="s">
        <v>69</v>
      </c>
      <c r="C184" s="7">
        <v>903</v>
      </c>
      <c r="D184" s="7">
        <v>14</v>
      </c>
      <c r="E184" s="7" t="s">
        <v>15</v>
      </c>
      <c r="F184" s="7" t="s">
        <v>157</v>
      </c>
      <c r="G184" s="9" t="s">
        <v>0</v>
      </c>
      <c r="H184" s="15">
        <f t="shared" si="95"/>
        <v>2158.1</v>
      </c>
      <c r="I184" s="15">
        <f t="shared" si="95"/>
        <v>4795.6000000000004</v>
      </c>
      <c r="J184" s="20">
        <f>J185</f>
        <v>2161.4</v>
      </c>
      <c r="K184" s="15">
        <f>K185</f>
        <v>4789.8</v>
      </c>
      <c r="L184" s="15"/>
      <c r="M184" s="15"/>
      <c r="N184" s="15"/>
      <c r="O184" s="22">
        <f>O185</f>
        <v>2161.4</v>
      </c>
      <c r="P184" s="15">
        <f t="shared" si="96"/>
        <v>4812.5</v>
      </c>
      <c r="Q184" s="22">
        <f t="shared" si="96"/>
        <v>0</v>
      </c>
      <c r="R184" s="22">
        <f t="shared" si="96"/>
        <v>0</v>
      </c>
      <c r="S184" s="22">
        <f t="shared" si="96"/>
        <v>0</v>
      </c>
      <c r="T184" s="22">
        <f t="shared" si="96"/>
        <v>6973.9</v>
      </c>
      <c r="U184" s="13"/>
    </row>
    <row r="185" spans="1:21" ht="56.25" x14ac:dyDescent="0.2">
      <c r="A185" s="24"/>
      <c r="B185" s="6" t="s">
        <v>250</v>
      </c>
      <c r="C185" s="7">
        <v>903</v>
      </c>
      <c r="D185" s="7">
        <v>14</v>
      </c>
      <c r="E185" s="7" t="s">
        <v>15</v>
      </c>
      <c r="F185" s="7" t="s">
        <v>158</v>
      </c>
      <c r="G185" s="9"/>
      <c r="H185" s="15">
        <f t="shared" si="95"/>
        <v>2158.1</v>
      </c>
      <c r="I185" s="15">
        <f t="shared" si="95"/>
        <v>4795.6000000000004</v>
      </c>
      <c r="J185" s="20">
        <f>J186</f>
        <v>2161.4</v>
      </c>
      <c r="K185" s="15">
        <f>K186</f>
        <v>4789.8</v>
      </c>
      <c r="L185" s="15"/>
      <c r="M185" s="15"/>
      <c r="N185" s="15"/>
      <c r="O185" s="22">
        <f>O186</f>
        <v>2161.4</v>
      </c>
      <c r="P185" s="15">
        <f t="shared" si="96"/>
        <v>4812.5</v>
      </c>
      <c r="Q185" s="22">
        <f t="shared" si="96"/>
        <v>0</v>
      </c>
      <c r="R185" s="22">
        <f t="shared" si="96"/>
        <v>0</v>
      </c>
      <c r="S185" s="22">
        <f t="shared" si="96"/>
        <v>0</v>
      </c>
      <c r="T185" s="22">
        <f t="shared" si="96"/>
        <v>6973.9</v>
      </c>
      <c r="U185" s="13"/>
    </row>
    <row r="186" spans="1:21" ht="18.75" x14ac:dyDescent="0.2">
      <c r="A186" s="24"/>
      <c r="B186" s="6" t="s">
        <v>249</v>
      </c>
      <c r="C186" s="7">
        <v>903</v>
      </c>
      <c r="D186" s="7" t="s">
        <v>48</v>
      </c>
      <c r="E186" s="7" t="s">
        <v>15</v>
      </c>
      <c r="F186" s="7" t="s">
        <v>159</v>
      </c>
      <c r="G186" s="9" t="s">
        <v>0</v>
      </c>
      <c r="H186" s="15">
        <f>H189+H188</f>
        <v>2158.1</v>
      </c>
      <c r="I186" s="15">
        <f>I189+I188</f>
        <v>4795.6000000000004</v>
      </c>
      <c r="J186" s="20">
        <f>J189+J188</f>
        <v>2161.4</v>
      </c>
      <c r="K186" s="15">
        <f>K189+K188</f>
        <v>4789.8</v>
      </c>
      <c r="L186" s="15"/>
      <c r="M186" s="15"/>
      <c r="N186" s="15"/>
      <c r="O186" s="22">
        <f t="shared" ref="O186:T186" si="97">O187+O189</f>
        <v>2161.4</v>
      </c>
      <c r="P186" s="15">
        <f t="shared" si="97"/>
        <v>4812.5</v>
      </c>
      <c r="Q186" s="22">
        <f t="shared" si="97"/>
        <v>0</v>
      </c>
      <c r="R186" s="22">
        <f t="shared" si="97"/>
        <v>0</v>
      </c>
      <c r="S186" s="22">
        <f t="shared" si="97"/>
        <v>0</v>
      </c>
      <c r="T186" s="22">
        <f t="shared" si="97"/>
        <v>6973.9</v>
      </c>
      <c r="U186" s="13"/>
    </row>
    <row r="187" spans="1:21" ht="37.5" x14ac:dyDescent="0.2">
      <c r="A187" s="24" t="s">
        <v>0</v>
      </c>
      <c r="B187" s="6" t="s">
        <v>581</v>
      </c>
      <c r="C187" s="7">
        <v>903</v>
      </c>
      <c r="D187" s="7" t="s">
        <v>48</v>
      </c>
      <c r="E187" s="7" t="s">
        <v>15</v>
      </c>
      <c r="F187" s="7" t="s">
        <v>310</v>
      </c>
      <c r="G187" s="9" t="s">
        <v>0</v>
      </c>
      <c r="H187" s="15">
        <f>H188</f>
        <v>0</v>
      </c>
      <c r="I187" s="15">
        <f>I188</f>
        <v>4795.6000000000004</v>
      </c>
      <c r="J187" s="20">
        <f>J188</f>
        <v>0</v>
      </c>
      <c r="K187" s="15">
        <f>K188</f>
        <v>4789.8</v>
      </c>
      <c r="L187" s="15"/>
      <c r="M187" s="15"/>
      <c r="N187" s="15"/>
      <c r="O187" s="22">
        <f t="shared" ref="O187:T187" si="98">O188</f>
        <v>0</v>
      </c>
      <c r="P187" s="15">
        <f t="shared" si="98"/>
        <v>4812.5</v>
      </c>
      <c r="Q187" s="22">
        <f t="shared" si="98"/>
        <v>0</v>
      </c>
      <c r="R187" s="22">
        <f t="shared" si="98"/>
        <v>0</v>
      </c>
      <c r="S187" s="22">
        <f t="shared" si="98"/>
        <v>0</v>
      </c>
      <c r="T187" s="22">
        <f t="shared" si="98"/>
        <v>4812.5</v>
      </c>
      <c r="U187" s="13"/>
    </row>
    <row r="188" spans="1:21" ht="18.75" x14ac:dyDescent="0.2">
      <c r="A188" s="24" t="s">
        <v>0</v>
      </c>
      <c r="B188" s="6" t="s">
        <v>23</v>
      </c>
      <c r="C188" s="7">
        <v>903</v>
      </c>
      <c r="D188" s="7" t="s">
        <v>48</v>
      </c>
      <c r="E188" s="7" t="s">
        <v>15</v>
      </c>
      <c r="F188" s="7" t="s">
        <v>310</v>
      </c>
      <c r="G188" s="9" t="s">
        <v>24</v>
      </c>
      <c r="H188" s="15"/>
      <c r="I188" s="15">
        <v>4795.6000000000004</v>
      </c>
      <c r="J188" s="20">
        <v>0</v>
      </c>
      <c r="K188" s="22">
        <v>4789.8</v>
      </c>
      <c r="L188" s="22"/>
      <c r="M188" s="22"/>
      <c r="N188" s="22"/>
      <c r="O188" s="22"/>
      <c r="P188" s="15">
        <v>4812.5</v>
      </c>
      <c r="Q188" s="20"/>
      <c r="R188" s="20"/>
      <c r="S188" s="20"/>
      <c r="T188" s="69">
        <f>O188+P188+Q188+R188+S188</f>
        <v>4812.5</v>
      </c>
      <c r="U188" s="13"/>
    </row>
    <row r="189" spans="1:21" ht="37.5" x14ac:dyDescent="0.2">
      <c r="A189" s="37"/>
      <c r="B189" s="6" t="s">
        <v>251</v>
      </c>
      <c r="C189" s="7">
        <v>903</v>
      </c>
      <c r="D189" s="7" t="s">
        <v>48</v>
      </c>
      <c r="E189" s="7" t="s">
        <v>15</v>
      </c>
      <c r="F189" s="7" t="s">
        <v>252</v>
      </c>
      <c r="G189" s="9" t="s">
        <v>0</v>
      </c>
      <c r="H189" s="15">
        <f>H190</f>
        <v>2158.1</v>
      </c>
      <c r="I189" s="15">
        <f>I190</f>
        <v>0</v>
      </c>
      <c r="J189" s="20">
        <f>J190</f>
        <v>2161.4</v>
      </c>
      <c r="K189" s="15">
        <f>K190</f>
        <v>0</v>
      </c>
      <c r="L189" s="15"/>
      <c r="M189" s="15"/>
      <c r="N189" s="15"/>
      <c r="O189" s="22">
        <f t="shared" ref="O189:T189" si="99">O190</f>
        <v>2161.4</v>
      </c>
      <c r="P189" s="15">
        <f t="shared" si="99"/>
        <v>0</v>
      </c>
      <c r="Q189" s="22">
        <f t="shared" si="99"/>
        <v>0</v>
      </c>
      <c r="R189" s="22">
        <f t="shared" si="99"/>
        <v>0</v>
      </c>
      <c r="S189" s="22">
        <f t="shared" si="99"/>
        <v>0</v>
      </c>
      <c r="T189" s="22">
        <f t="shared" si="99"/>
        <v>2161.4</v>
      </c>
      <c r="U189" s="13"/>
    </row>
    <row r="190" spans="1:21" ht="19.5" customHeight="1" x14ac:dyDescent="0.2">
      <c r="A190" s="24" t="s">
        <v>0</v>
      </c>
      <c r="B190" s="6" t="s">
        <v>23</v>
      </c>
      <c r="C190" s="7">
        <v>903</v>
      </c>
      <c r="D190" s="7" t="s">
        <v>48</v>
      </c>
      <c r="E190" s="7" t="s">
        <v>15</v>
      </c>
      <c r="F190" s="7" t="s">
        <v>252</v>
      </c>
      <c r="G190" s="9" t="s">
        <v>24</v>
      </c>
      <c r="H190" s="15">
        <v>2158.1</v>
      </c>
      <c r="I190" s="15"/>
      <c r="J190" s="20">
        <v>2161.4</v>
      </c>
      <c r="K190" s="22"/>
      <c r="L190" s="22"/>
      <c r="M190" s="22"/>
      <c r="N190" s="22"/>
      <c r="O190" s="22">
        <v>2161.4</v>
      </c>
      <c r="P190" s="15"/>
      <c r="Q190" s="20"/>
      <c r="R190" s="20"/>
      <c r="S190" s="20"/>
      <c r="T190" s="69">
        <f>O190+P190+Q190+R190+S190</f>
        <v>2161.4</v>
      </c>
      <c r="U190" s="13"/>
    </row>
    <row r="191" spans="1:21" ht="19.5" hidden="1" customHeight="1" x14ac:dyDescent="0.2">
      <c r="A191" s="24"/>
      <c r="B191" s="6" t="s">
        <v>475</v>
      </c>
      <c r="C191" s="7">
        <v>903</v>
      </c>
      <c r="D191" s="7" t="s">
        <v>48</v>
      </c>
      <c r="E191" s="8" t="s">
        <v>20</v>
      </c>
      <c r="F191" s="7"/>
      <c r="G191" s="9"/>
      <c r="H191" s="15"/>
      <c r="I191" s="15"/>
      <c r="J191" s="20"/>
      <c r="K191" s="22">
        <f>K193</f>
        <v>0</v>
      </c>
      <c r="L191" s="22"/>
      <c r="M191" s="22"/>
      <c r="N191" s="22"/>
      <c r="O191" s="22">
        <f t="shared" ref="O191:T192" si="100">O192</f>
        <v>0</v>
      </c>
      <c r="P191" s="15">
        <f t="shared" si="100"/>
        <v>0</v>
      </c>
      <c r="Q191" s="15">
        <f t="shared" si="100"/>
        <v>0</v>
      </c>
      <c r="R191" s="15">
        <f t="shared" si="100"/>
        <v>0</v>
      </c>
      <c r="S191" s="15">
        <f t="shared" si="100"/>
        <v>0</v>
      </c>
      <c r="T191" s="69">
        <f t="shared" si="100"/>
        <v>0</v>
      </c>
      <c r="U191" s="13"/>
    </row>
    <row r="192" spans="1:21" ht="19.5" hidden="1" customHeight="1" x14ac:dyDescent="0.2">
      <c r="A192" s="24"/>
      <c r="B192" s="6" t="s">
        <v>26</v>
      </c>
      <c r="C192" s="7">
        <v>903</v>
      </c>
      <c r="D192" s="7" t="s">
        <v>48</v>
      </c>
      <c r="E192" s="8" t="s">
        <v>20</v>
      </c>
      <c r="F192" s="7" t="s">
        <v>130</v>
      </c>
      <c r="G192" s="9"/>
      <c r="H192" s="15"/>
      <c r="I192" s="15"/>
      <c r="J192" s="20"/>
      <c r="K192" s="22"/>
      <c r="L192" s="22"/>
      <c r="M192" s="22"/>
      <c r="N192" s="22"/>
      <c r="O192" s="22">
        <f t="shared" si="100"/>
        <v>0</v>
      </c>
      <c r="P192" s="15">
        <f t="shared" si="100"/>
        <v>0</v>
      </c>
      <c r="Q192" s="15">
        <f t="shared" si="100"/>
        <v>0</v>
      </c>
      <c r="R192" s="15">
        <f t="shared" si="100"/>
        <v>0</v>
      </c>
      <c r="S192" s="15">
        <f t="shared" si="100"/>
        <v>0</v>
      </c>
      <c r="T192" s="69">
        <f t="shared" si="100"/>
        <v>0</v>
      </c>
      <c r="U192" s="13"/>
    </row>
    <row r="193" spans="1:21" ht="36" hidden="1" customHeight="1" x14ac:dyDescent="0.2">
      <c r="A193" s="24"/>
      <c r="B193" s="6" t="s">
        <v>474</v>
      </c>
      <c r="C193" s="7">
        <v>903</v>
      </c>
      <c r="D193" s="7" t="s">
        <v>48</v>
      </c>
      <c r="E193" s="8" t="s">
        <v>20</v>
      </c>
      <c r="F193" s="7" t="s">
        <v>473</v>
      </c>
      <c r="G193" s="9"/>
      <c r="H193" s="15"/>
      <c r="I193" s="15"/>
      <c r="J193" s="20"/>
      <c r="K193" s="22">
        <f>K194</f>
        <v>0</v>
      </c>
      <c r="L193" s="22"/>
      <c r="M193" s="22"/>
      <c r="N193" s="22"/>
      <c r="O193" s="22">
        <f t="shared" ref="O193:T193" si="101">O194</f>
        <v>0</v>
      </c>
      <c r="P193" s="15">
        <f t="shared" si="101"/>
        <v>0</v>
      </c>
      <c r="Q193" s="15">
        <f t="shared" si="101"/>
        <v>0</v>
      </c>
      <c r="R193" s="15">
        <f t="shared" si="101"/>
        <v>0</v>
      </c>
      <c r="S193" s="15">
        <f t="shared" si="101"/>
        <v>0</v>
      </c>
      <c r="T193" s="22">
        <f t="shared" si="101"/>
        <v>0</v>
      </c>
      <c r="U193" s="13"/>
    </row>
    <row r="194" spans="1:21" ht="18" hidden="1" customHeight="1" x14ac:dyDescent="0.2">
      <c r="A194" s="24"/>
      <c r="B194" s="6" t="s">
        <v>23</v>
      </c>
      <c r="C194" s="7">
        <v>903</v>
      </c>
      <c r="D194" s="7" t="s">
        <v>48</v>
      </c>
      <c r="E194" s="8" t="s">
        <v>20</v>
      </c>
      <c r="F194" s="7" t="s">
        <v>473</v>
      </c>
      <c r="G194" s="9">
        <v>500</v>
      </c>
      <c r="H194" s="15"/>
      <c r="I194" s="15"/>
      <c r="J194" s="20"/>
      <c r="K194" s="22"/>
      <c r="L194" s="22"/>
      <c r="M194" s="22"/>
      <c r="N194" s="22"/>
      <c r="O194" s="22"/>
      <c r="P194" s="15"/>
      <c r="Q194" s="20"/>
      <c r="R194" s="20"/>
      <c r="S194" s="20">
        <v>0</v>
      </c>
      <c r="T194" s="69">
        <f>O194+P194+Q194+R194+S194</f>
        <v>0</v>
      </c>
      <c r="U194" s="13"/>
    </row>
    <row r="195" spans="1:21" ht="16.5" hidden="1" customHeight="1" x14ac:dyDescent="0.2">
      <c r="A195" s="24"/>
      <c r="B195" s="6" t="s">
        <v>478</v>
      </c>
      <c r="C195" s="7">
        <v>903</v>
      </c>
      <c r="D195" s="7">
        <v>14</v>
      </c>
      <c r="E195" s="8" t="s">
        <v>21</v>
      </c>
      <c r="F195" s="7"/>
      <c r="G195" s="9"/>
      <c r="H195" s="15"/>
      <c r="I195" s="15"/>
      <c r="J195" s="20"/>
      <c r="K195" s="22">
        <f>K197+K199</f>
        <v>0</v>
      </c>
      <c r="L195" s="22"/>
      <c r="M195" s="22"/>
      <c r="N195" s="22"/>
      <c r="O195" s="22">
        <f t="shared" ref="O195:T195" si="102">O196+O199</f>
        <v>0</v>
      </c>
      <c r="P195" s="15">
        <f t="shared" si="102"/>
        <v>0</v>
      </c>
      <c r="Q195" s="22">
        <f t="shared" si="102"/>
        <v>0</v>
      </c>
      <c r="R195" s="22">
        <f t="shared" si="102"/>
        <v>0</v>
      </c>
      <c r="S195" s="22">
        <f t="shared" si="102"/>
        <v>0</v>
      </c>
      <c r="T195" s="22">
        <f t="shared" si="102"/>
        <v>0</v>
      </c>
      <c r="U195" s="13"/>
    </row>
    <row r="196" spans="1:21" ht="42" hidden="1" customHeight="1" x14ac:dyDescent="0.2">
      <c r="A196" s="24"/>
      <c r="B196" s="6" t="s">
        <v>69</v>
      </c>
      <c r="C196" s="7">
        <v>903</v>
      </c>
      <c r="D196" s="7">
        <v>14</v>
      </c>
      <c r="E196" s="8" t="s">
        <v>21</v>
      </c>
      <c r="F196" s="7" t="s">
        <v>157</v>
      </c>
      <c r="G196" s="9"/>
      <c r="H196" s="15"/>
      <c r="I196" s="15"/>
      <c r="J196" s="20"/>
      <c r="K196" s="22"/>
      <c r="L196" s="22"/>
      <c r="M196" s="22"/>
      <c r="N196" s="22"/>
      <c r="O196" s="22">
        <f t="shared" ref="O196:T196" si="103">O197</f>
        <v>0</v>
      </c>
      <c r="P196" s="15">
        <f t="shared" si="103"/>
        <v>0</v>
      </c>
      <c r="Q196" s="22">
        <f t="shared" si="103"/>
        <v>0</v>
      </c>
      <c r="R196" s="22">
        <f t="shared" si="103"/>
        <v>0</v>
      </c>
      <c r="S196" s="22">
        <f t="shared" si="103"/>
        <v>0</v>
      </c>
      <c r="T196" s="22">
        <f t="shared" si="103"/>
        <v>0</v>
      </c>
      <c r="U196" s="13"/>
    </row>
    <row r="197" spans="1:21" ht="45" hidden="1" customHeight="1" x14ac:dyDescent="0.2">
      <c r="A197" s="24"/>
      <c r="B197" s="6" t="s">
        <v>476</v>
      </c>
      <c r="C197" s="7">
        <v>903</v>
      </c>
      <c r="D197" s="7">
        <v>14</v>
      </c>
      <c r="E197" s="8" t="s">
        <v>21</v>
      </c>
      <c r="F197" s="7" t="s">
        <v>477</v>
      </c>
      <c r="G197" s="9"/>
      <c r="H197" s="15"/>
      <c r="I197" s="15"/>
      <c r="J197" s="20"/>
      <c r="K197" s="22"/>
      <c r="L197" s="22"/>
      <c r="M197" s="22"/>
      <c r="N197" s="22"/>
      <c r="O197" s="22">
        <f t="shared" ref="O197:T197" si="104">O198</f>
        <v>0</v>
      </c>
      <c r="P197" s="15">
        <f t="shared" si="104"/>
        <v>0</v>
      </c>
      <c r="Q197" s="22">
        <f t="shared" si="104"/>
        <v>0</v>
      </c>
      <c r="R197" s="22">
        <f t="shared" si="104"/>
        <v>0</v>
      </c>
      <c r="S197" s="22">
        <f t="shared" si="104"/>
        <v>0</v>
      </c>
      <c r="T197" s="22">
        <f t="shared" si="104"/>
        <v>0</v>
      </c>
      <c r="U197" s="13"/>
    </row>
    <row r="198" spans="1:21" ht="25.5" hidden="1" customHeight="1" x14ac:dyDescent="0.2">
      <c r="A198" s="24"/>
      <c r="B198" s="6" t="s">
        <v>23</v>
      </c>
      <c r="C198" s="7">
        <v>903</v>
      </c>
      <c r="D198" s="7">
        <v>14</v>
      </c>
      <c r="E198" s="8" t="s">
        <v>21</v>
      </c>
      <c r="F198" s="7" t="s">
        <v>477</v>
      </c>
      <c r="G198" s="9">
        <v>500</v>
      </c>
      <c r="H198" s="15"/>
      <c r="I198" s="15"/>
      <c r="J198" s="20"/>
      <c r="K198" s="22"/>
      <c r="L198" s="22"/>
      <c r="M198" s="22"/>
      <c r="N198" s="22"/>
      <c r="O198" s="22"/>
      <c r="P198" s="15">
        <v>0</v>
      </c>
      <c r="Q198" s="15">
        <v>0</v>
      </c>
      <c r="R198" s="15">
        <v>0</v>
      </c>
      <c r="S198" s="20"/>
      <c r="T198" s="69">
        <f>O198+P198+Q198+R198+S198</f>
        <v>0</v>
      </c>
      <c r="U198" s="13"/>
    </row>
    <row r="199" spans="1:21" ht="37.5" hidden="1" x14ac:dyDescent="0.2">
      <c r="A199" s="24"/>
      <c r="B199" s="36" t="s">
        <v>71</v>
      </c>
      <c r="C199" s="7">
        <v>903</v>
      </c>
      <c r="D199" s="7" t="s">
        <v>48</v>
      </c>
      <c r="E199" s="8" t="s">
        <v>21</v>
      </c>
      <c r="F199" s="7" t="s">
        <v>154</v>
      </c>
      <c r="G199" s="9"/>
      <c r="H199" s="15"/>
      <c r="I199" s="15"/>
      <c r="J199" s="20">
        <f>J200</f>
        <v>0</v>
      </c>
      <c r="K199" s="22">
        <f>K200</f>
        <v>0</v>
      </c>
      <c r="L199" s="22"/>
      <c r="M199" s="22"/>
      <c r="N199" s="22"/>
      <c r="O199" s="22">
        <f t="shared" ref="O199:T200" si="105">O200</f>
        <v>0</v>
      </c>
      <c r="P199" s="15">
        <f t="shared" si="105"/>
        <v>0</v>
      </c>
      <c r="Q199" s="22">
        <f t="shared" si="105"/>
        <v>0</v>
      </c>
      <c r="R199" s="22">
        <f t="shared" si="105"/>
        <v>0</v>
      </c>
      <c r="S199" s="22">
        <f t="shared" si="105"/>
        <v>0</v>
      </c>
      <c r="T199" s="22">
        <f t="shared" si="105"/>
        <v>0</v>
      </c>
      <c r="U199" s="13"/>
    </row>
    <row r="200" spans="1:21" ht="18.75" hidden="1" x14ac:dyDescent="0.2">
      <c r="A200" s="24"/>
      <c r="B200" s="6" t="s">
        <v>72</v>
      </c>
      <c r="C200" s="7">
        <v>903</v>
      </c>
      <c r="D200" s="7" t="s">
        <v>48</v>
      </c>
      <c r="E200" s="8" t="s">
        <v>21</v>
      </c>
      <c r="F200" s="7" t="s">
        <v>155</v>
      </c>
      <c r="G200" s="9" t="s">
        <v>0</v>
      </c>
      <c r="H200" s="15"/>
      <c r="I200" s="15"/>
      <c r="J200" s="20">
        <f>J201</f>
        <v>0</v>
      </c>
      <c r="K200" s="22">
        <f>K201</f>
        <v>0</v>
      </c>
      <c r="L200" s="22"/>
      <c r="M200" s="22"/>
      <c r="N200" s="22"/>
      <c r="O200" s="22">
        <f t="shared" si="105"/>
        <v>0</v>
      </c>
      <c r="P200" s="15">
        <f t="shared" si="105"/>
        <v>0</v>
      </c>
      <c r="Q200" s="22">
        <f t="shared" si="105"/>
        <v>0</v>
      </c>
      <c r="R200" s="22">
        <f t="shared" si="105"/>
        <v>0</v>
      </c>
      <c r="S200" s="22">
        <f t="shared" si="105"/>
        <v>0</v>
      </c>
      <c r="T200" s="22">
        <f t="shared" si="105"/>
        <v>0</v>
      </c>
      <c r="U200" s="13"/>
    </row>
    <row r="201" spans="1:21" ht="18.75" hidden="1" x14ac:dyDescent="0.2">
      <c r="A201" s="24"/>
      <c r="B201" s="6" t="s">
        <v>23</v>
      </c>
      <c r="C201" s="7">
        <v>903</v>
      </c>
      <c r="D201" s="7" t="s">
        <v>48</v>
      </c>
      <c r="E201" s="8" t="s">
        <v>21</v>
      </c>
      <c r="F201" s="7" t="s">
        <v>155</v>
      </c>
      <c r="G201" s="9" t="s">
        <v>24</v>
      </c>
      <c r="H201" s="15"/>
      <c r="I201" s="15"/>
      <c r="J201" s="20">
        <v>0</v>
      </c>
      <c r="K201" s="22"/>
      <c r="L201" s="22"/>
      <c r="M201" s="22"/>
      <c r="N201" s="22"/>
      <c r="O201" s="22">
        <f>J201+K201+M201+N201+L201</f>
        <v>0</v>
      </c>
      <c r="P201" s="15"/>
      <c r="Q201" s="20"/>
      <c r="R201" s="20"/>
      <c r="S201" s="20"/>
      <c r="T201" s="69">
        <f>O201+P201+Q201+R201+S201</f>
        <v>0</v>
      </c>
      <c r="U201" s="13"/>
    </row>
    <row r="202" spans="1:21" ht="36.75" customHeight="1" x14ac:dyDescent="0.2">
      <c r="A202" s="37">
        <v>4</v>
      </c>
      <c r="B202" s="32" t="s">
        <v>74</v>
      </c>
      <c r="C202" s="33">
        <v>905</v>
      </c>
      <c r="D202" s="33" t="s">
        <v>0</v>
      </c>
      <c r="E202" s="33" t="s">
        <v>0</v>
      </c>
      <c r="F202" s="33" t="s">
        <v>0</v>
      </c>
      <c r="G202" s="34" t="s">
        <v>0</v>
      </c>
      <c r="H202" s="15">
        <f>H207+H408</f>
        <v>164819.4</v>
      </c>
      <c r="I202" s="15">
        <f>I207+I408</f>
        <v>260580.70000000004</v>
      </c>
      <c r="J202" s="38" t="e">
        <f>J207+J408</f>
        <v>#REF!</v>
      </c>
      <c r="K202" s="38" t="e">
        <f>K207+K408</f>
        <v>#REF!</v>
      </c>
      <c r="L202" s="39"/>
      <c r="M202" s="16"/>
      <c r="N202" s="16"/>
      <c r="O202" s="35">
        <f t="shared" ref="O202:T202" si="106">O207+O408+O203</f>
        <v>186127.80000000002</v>
      </c>
      <c r="P202" s="16">
        <f t="shared" si="106"/>
        <v>383708.99999999994</v>
      </c>
      <c r="Q202" s="35">
        <f t="shared" si="106"/>
        <v>0</v>
      </c>
      <c r="R202" s="35">
        <f t="shared" si="106"/>
        <v>0</v>
      </c>
      <c r="S202" s="35">
        <f t="shared" si="106"/>
        <v>0</v>
      </c>
      <c r="T202" s="35">
        <f t="shared" si="106"/>
        <v>587900.21937999991</v>
      </c>
      <c r="U202" s="13"/>
    </row>
    <row r="203" spans="1:21" ht="18.75" hidden="1" x14ac:dyDescent="0.2">
      <c r="A203" s="37"/>
      <c r="B203" s="6" t="s">
        <v>46</v>
      </c>
      <c r="C203" s="7">
        <v>905</v>
      </c>
      <c r="D203" s="7" t="s">
        <v>15</v>
      </c>
      <c r="E203" s="7">
        <v>13</v>
      </c>
      <c r="F203" s="7"/>
      <c r="G203" s="9"/>
      <c r="H203" s="15"/>
      <c r="I203" s="15"/>
      <c r="J203" s="38"/>
      <c r="K203" s="38"/>
      <c r="L203" s="39"/>
      <c r="M203" s="16"/>
      <c r="N203" s="16"/>
      <c r="O203" s="22">
        <f t="shared" ref="O203:T205" si="107">O204</f>
        <v>0</v>
      </c>
      <c r="P203" s="15">
        <f t="shared" si="107"/>
        <v>0</v>
      </c>
      <c r="Q203" s="22">
        <f t="shared" si="107"/>
        <v>0</v>
      </c>
      <c r="R203" s="22">
        <f t="shared" si="107"/>
        <v>0</v>
      </c>
      <c r="S203" s="22">
        <f t="shared" si="107"/>
        <v>0</v>
      </c>
      <c r="T203" s="22">
        <f t="shared" si="107"/>
        <v>0</v>
      </c>
      <c r="U203" s="13"/>
    </row>
    <row r="204" spans="1:21" ht="37.5" hidden="1" x14ac:dyDescent="0.2">
      <c r="A204" s="37"/>
      <c r="B204" s="36" t="s">
        <v>71</v>
      </c>
      <c r="C204" s="7">
        <v>905</v>
      </c>
      <c r="D204" s="7" t="s">
        <v>15</v>
      </c>
      <c r="E204" s="7">
        <v>13</v>
      </c>
      <c r="F204" s="7" t="s">
        <v>154</v>
      </c>
      <c r="G204" s="9" t="s">
        <v>0</v>
      </c>
      <c r="H204" s="15"/>
      <c r="I204" s="15"/>
      <c r="J204" s="38"/>
      <c r="K204" s="38"/>
      <c r="L204" s="39"/>
      <c r="M204" s="16"/>
      <c r="N204" s="16"/>
      <c r="O204" s="22">
        <f t="shared" si="107"/>
        <v>0</v>
      </c>
      <c r="P204" s="15">
        <f t="shared" si="107"/>
        <v>0</v>
      </c>
      <c r="Q204" s="22">
        <f t="shared" si="107"/>
        <v>0</v>
      </c>
      <c r="R204" s="22">
        <f t="shared" si="107"/>
        <v>0</v>
      </c>
      <c r="S204" s="22">
        <f t="shared" si="107"/>
        <v>0</v>
      </c>
      <c r="T204" s="22">
        <f t="shared" si="107"/>
        <v>0</v>
      </c>
      <c r="U204" s="13"/>
    </row>
    <row r="205" spans="1:21" ht="37.5" hidden="1" x14ac:dyDescent="0.2">
      <c r="A205" s="37"/>
      <c r="B205" s="6" t="s">
        <v>73</v>
      </c>
      <c r="C205" s="7">
        <v>905</v>
      </c>
      <c r="D205" s="7" t="s">
        <v>15</v>
      </c>
      <c r="E205" s="7">
        <v>13</v>
      </c>
      <c r="F205" s="7" t="s">
        <v>156</v>
      </c>
      <c r="G205" s="9" t="s">
        <v>0</v>
      </c>
      <c r="H205" s="15"/>
      <c r="I205" s="15"/>
      <c r="J205" s="38"/>
      <c r="K205" s="38"/>
      <c r="L205" s="39"/>
      <c r="M205" s="16"/>
      <c r="N205" s="16"/>
      <c r="O205" s="22">
        <f t="shared" si="107"/>
        <v>0</v>
      </c>
      <c r="P205" s="15">
        <f t="shared" si="107"/>
        <v>0</v>
      </c>
      <c r="Q205" s="22">
        <f t="shared" si="107"/>
        <v>0</v>
      </c>
      <c r="R205" s="22">
        <f t="shared" si="107"/>
        <v>0</v>
      </c>
      <c r="S205" s="22">
        <f t="shared" si="107"/>
        <v>0</v>
      </c>
      <c r="T205" s="22">
        <f t="shared" si="107"/>
        <v>0</v>
      </c>
      <c r="U205" s="13"/>
    </row>
    <row r="206" spans="1:21" ht="18.75" hidden="1" x14ac:dyDescent="0.2">
      <c r="A206" s="37"/>
      <c r="B206" s="6" t="s">
        <v>12</v>
      </c>
      <c r="C206" s="7">
        <v>905</v>
      </c>
      <c r="D206" s="7" t="s">
        <v>15</v>
      </c>
      <c r="E206" s="7">
        <v>13</v>
      </c>
      <c r="F206" s="7" t="s">
        <v>156</v>
      </c>
      <c r="G206" s="9">
        <v>300</v>
      </c>
      <c r="H206" s="15"/>
      <c r="I206" s="15"/>
      <c r="J206" s="38"/>
      <c r="K206" s="38"/>
      <c r="L206" s="39"/>
      <c r="M206" s="16"/>
      <c r="N206" s="16"/>
      <c r="O206" s="22"/>
      <c r="P206" s="15">
        <v>0</v>
      </c>
      <c r="Q206" s="22"/>
      <c r="R206" s="22"/>
      <c r="S206" s="22"/>
      <c r="T206" s="22">
        <f>O206+P206+Q206+R206+S206</f>
        <v>0</v>
      </c>
      <c r="U206" s="13"/>
    </row>
    <row r="207" spans="1:21" ht="18.75" x14ac:dyDescent="0.2">
      <c r="A207" s="24" t="s">
        <v>0</v>
      </c>
      <c r="B207" s="6" t="s">
        <v>8</v>
      </c>
      <c r="C207" s="7">
        <v>905</v>
      </c>
      <c r="D207" s="7" t="s">
        <v>9</v>
      </c>
      <c r="E207" s="7" t="s">
        <v>0</v>
      </c>
      <c r="F207" s="7" t="s">
        <v>0</v>
      </c>
      <c r="G207" s="9" t="s">
        <v>0</v>
      </c>
      <c r="H207" s="15">
        <f>H208+H248+H316+H349+H360</f>
        <v>164819.4</v>
      </c>
      <c r="I207" s="15">
        <f>I208+I248+I316+I349+I360</f>
        <v>247012.60000000003</v>
      </c>
      <c r="J207" s="20" t="e">
        <f>J208+J248+J316+J349+J360</f>
        <v>#REF!</v>
      </c>
      <c r="K207" s="15" t="e">
        <f>K208+K248+K316+K349+K360</f>
        <v>#REF!</v>
      </c>
      <c r="L207" s="15"/>
      <c r="M207" s="15"/>
      <c r="N207" s="15"/>
      <c r="O207" s="22">
        <f t="shared" ref="O207:T207" si="108">O208+O248+O316+O349+O360</f>
        <v>186127.80000000002</v>
      </c>
      <c r="P207" s="15">
        <f t="shared" si="108"/>
        <v>364178.39999999997</v>
      </c>
      <c r="Q207" s="22">
        <f t="shared" si="108"/>
        <v>0</v>
      </c>
      <c r="R207" s="22">
        <f t="shared" si="108"/>
        <v>0</v>
      </c>
      <c r="S207" s="22">
        <f t="shared" si="108"/>
        <v>0</v>
      </c>
      <c r="T207" s="22">
        <f t="shared" si="108"/>
        <v>568369.61937999993</v>
      </c>
      <c r="U207" s="13"/>
    </row>
    <row r="208" spans="1:21" ht="18.75" x14ac:dyDescent="0.2">
      <c r="A208" s="24" t="s">
        <v>0</v>
      </c>
      <c r="B208" s="6" t="s">
        <v>35</v>
      </c>
      <c r="C208" s="7">
        <v>905</v>
      </c>
      <c r="D208" s="7" t="s">
        <v>9</v>
      </c>
      <c r="E208" s="7" t="s">
        <v>15</v>
      </c>
      <c r="F208" s="7" t="s">
        <v>0</v>
      </c>
      <c r="G208" s="9" t="s">
        <v>0</v>
      </c>
      <c r="H208" s="15">
        <f>H209+H232</f>
        <v>51811.700000000004</v>
      </c>
      <c r="I208" s="15">
        <f>I209+I232</f>
        <v>71151.5</v>
      </c>
      <c r="J208" s="20">
        <f>J209+J232+J238+J242</f>
        <v>63027</v>
      </c>
      <c r="K208" s="15">
        <f>K209+K232+K238+K242</f>
        <v>84553.400000000009</v>
      </c>
      <c r="L208" s="20">
        <f>L209+L232+L238+L242</f>
        <v>0</v>
      </c>
      <c r="M208" s="20">
        <f>M209+M232+M238+M242</f>
        <v>0</v>
      </c>
      <c r="N208" s="20">
        <f>N209+N232+N238+N242</f>
        <v>0</v>
      </c>
      <c r="O208" s="22">
        <f>O209+O232+O238+O242+O245+O235</f>
        <v>63788.30000000001</v>
      </c>
      <c r="P208" s="15">
        <f>P209+P232+P238+P242+P245+P235</f>
        <v>105132.6</v>
      </c>
      <c r="Q208" s="22">
        <f>Q209+Q232+Q238+Q242+Q245</f>
        <v>0</v>
      </c>
      <c r="R208" s="22">
        <f>R209+R232+R238+R242+R245</f>
        <v>0</v>
      </c>
      <c r="S208" s="22">
        <f>S209+S232+S238+S242+S245</f>
        <v>0</v>
      </c>
      <c r="T208" s="22">
        <f>T209+T232+T238+T242+T245+T235</f>
        <v>169946.6</v>
      </c>
      <c r="U208" s="13"/>
    </row>
    <row r="209" spans="1:21" ht="37.5" x14ac:dyDescent="0.2">
      <c r="A209" s="24"/>
      <c r="B209" s="25" t="s">
        <v>75</v>
      </c>
      <c r="C209" s="7">
        <v>905</v>
      </c>
      <c r="D209" s="7" t="s">
        <v>9</v>
      </c>
      <c r="E209" s="7" t="s">
        <v>15</v>
      </c>
      <c r="F209" s="7" t="s">
        <v>160</v>
      </c>
      <c r="G209" s="9" t="s">
        <v>0</v>
      </c>
      <c r="H209" s="15">
        <f>H210</f>
        <v>51458.700000000004</v>
      </c>
      <c r="I209" s="15">
        <f>I210</f>
        <v>71151.5</v>
      </c>
      <c r="J209" s="20">
        <f>J210</f>
        <v>62439.9</v>
      </c>
      <c r="K209" s="15">
        <f>K210</f>
        <v>84553.400000000009</v>
      </c>
      <c r="L209" s="15"/>
      <c r="M209" s="15"/>
      <c r="N209" s="15"/>
      <c r="O209" s="22">
        <f t="shared" ref="O209:T209" si="109">O210</f>
        <v>62751.000000000007</v>
      </c>
      <c r="P209" s="15">
        <f t="shared" si="109"/>
        <v>105132.6</v>
      </c>
      <c r="Q209" s="22">
        <f t="shared" si="109"/>
        <v>0</v>
      </c>
      <c r="R209" s="22">
        <f t="shared" si="109"/>
        <v>0</v>
      </c>
      <c r="S209" s="22">
        <f t="shared" si="109"/>
        <v>0</v>
      </c>
      <c r="T209" s="22">
        <f t="shared" si="109"/>
        <v>168909.30000000002</v>
      </c>
      <c r="U209" s="13"/>
    </row>
    <row r="210" spans="1:21" ht="18.75" x14ac:dyDescent="0.2">
      <c r="A210" s="24"/>
      <c r="B210" s="25" t="s">
        <v>76</v>
      </c>
      <c r="C210" s="7">
        <v>905</v>
      </c>
      <c r="D210" s="7" t="s">
        <v>9</v>
      </c>
      <c r="E210" s="7" t="s">
        <v>15</v>
      </c>
      <c r="F210" s="7" t="s">
        <v>161</v>
      </c>
      <c r="G210" s="9" t="s">
        <v>0</v>
      </c>
      <c r="H210" s="15">
        <f>H211+H213+H222+H229</f>
        <v>51458.700000000004</v>
      </c>
      <c r="I210" s="15">
        <f>I211+I213+I222+I229</f>
        <v>71151.5</v>
      </c>
      <c r="J210" s="20">
        <f>J211+J213+J222+J229</f>
        <v>62439.9</v>
      </c>
      <c r="K210" s="15">
        <f>K211+K213+K222+K229</f>
        <v>84553.400000000009</v>
      </c>
      <c r="L210" s="15"/>
      <c r="M210" s="15"/>
      <c r="N210" s="15"/>
      <c r="O210" s="22">
        <f t="shared" ref="O210:T210" si="110">O211+O213+O222+O229</f>
        <v>62751.000000000007</v>
      </c>
      <c r="P210" s="15">
        <f t="shared" si="110"/>
        <v>105132.6</v>
      </c>
      <c r="Q210" s="22">
        <f t="shared" si="110"/>
        <v>0</v>
      </c>
      <c r="R210" s="22">
        <f t="shared" si="110"/>
        <v>0</v>
      </c>
      <c r="S210" s="22">
        <f t="shared" si="110"/>
        <v>0</v>
      </c>
      <c r="T210" s="22">
        <f t="shared" si="110"/>
        <v>168909.30000000002</v>
      </c>
      <c r="U210" s="13"/>
    </row>
    <row r="211" spans="1:21" ht="37.5" x14ac:dyDescent="0.2">
      <c r="A211" s="24"/>
      <c r="B211" s="25" t="s">
        <v>163</v>
      </c>
      <c r="C211" s="7">
        <v>905</v>
      </c>
      <c r="D211" s="7" t="s">
        <v>9</v>
      </c>
      <c r="E211" s="7" t="s">
        <v>15</v>
      </c>
      <c r="F211" s="7" t="s">
        <v>162</v>
      </c>
      <c r="G211" s="9"/>
      <c r="H211" s="15">
        <f>H212</f>
        <v>1788.3</v>
      </c>
      <c r="I211" s="15">
        <f>I212</f>
        <v>0</v>
      </c>
      <c r="J211" s="20">
        <f>J212</f>
        <v>1814.7</v>
      </c>
      <c r="K211" s="15">
        <f>K212</f>
        <v>0</v>
      </c>
      <c r="L211" s="15"/>
      <c r="M211" s="15"/>
      <c r="N211" s="15"/>
      <c r="O211" s="22">
        <f t="shared" ref="O211:T211" si="111">O212</f>
        <v>573.5</v>
      </c>
      <c r="P211" s="15">
        <f t="shared" si="111"/>
        <v>0</v>
      </c>
      <c r="Q211" s="22">
        <f t="shared" si="111"/>
        <v>0</v>
      </c>
      <c r="R211" s="22">
        <f t="shared" si="111"/>
        <v>0</v>
      </c>
      <c r="S211" s="22">
        <f t="shared" si="111"/>
        <v>0</v>
      </c>
      <c r="T211" s="22">
        <f t="shared" si="111"/>
        <v>1172.5</v>
      </c>
      <c r="U211" s="13"/>
    </row>
    <row r="212" spans="1:21" ht="37.5" x14ac:dyDescent="0.2">
      <c r="A212" s="24"/>
      <c r="B212" s="6" t="s">
        <v>10</v>
      </c>
      <c r="C212" s="7">
        <v>905</v>
      </c>
      <c r="D212" s="7" t="s">
        <v>9</v>
      </c>
      <c r="E212" s="7" t="s">
        <v>15</v>
      </c>
      <c r="F212" s="7" t="s">
        <v>162</v>
      </c>
      <c r="G212" s="9" t="s">
        <v>11</v>
      </c>
      <c r="H212" s="15">
        <v>1788.3</v>
      </c>
      <c r="I212" s="15"/>
      <c r="J212" s="20">
        <v>1814.7</v>
      </c>
      <c r="K212" s="22">
        <v>0</v>
      </c>
      <c r="L212" s="22"/>
      <c r="M212" s="22"/>
      <c r="N212" s="22"/>
      <c r="O212" s="22">
        <v>573.5</v>
      </c>
      <c r="P212" s="15">
        <v>0</v>
      </c>
      <c r="Q212" s="15"/>
      <c r="R212" s="15">
        <v>0</v>
      </c>
      <c r="S212" s="15"/>
      <c r="T212" s="69">
        <f>573.5+599</f>
        <v>1172.5</v>
      </c>
      <c r="U212" s="13"/>
    </row>
    <row r="213" spans="1:21" ht="18.75" x14ac:dyDescent="0.2">
      <c r="A213" s="24"/>
      <c r="B213" s="25" t="s">
        <v>123</v>
      </c>
      <c r="C213" s="7">
        <v>905</v>
      </c>
      <c r="D213" s="7" t="s">
        <v>9</v>
      </c>
      <c r="E213" s="7" t="s">
        <v>15</v>
      </c>
      <c r="F213" s="7" t="s">
        <v>164</v>
      </c>
      <c r="G213" s="9"/>
      <c r="H213" s="15">
        <f t="shared" ref="H213:J214" si="112">H214</f>
        <v>450</v>
      </c>
      <c r="I213" s="15">
        <f t="shared" si="112"/>
        <v>0</v>
      </c>
      <c r="J213" s="20">
        <f>J214+J218+J220</f>
        <v>473.4</v>
      </c>
      <c r="K213" s="15">
        <f>K214+K218+K220</f>
        <v>0</v>
      </c>
      <c r="L213" s="15"/>
      <c r="M213" s="15"/>
      <c r="N213" s="15"/>
      <c r="O213" s="22">
        <f t="shared" ref="O213:T213" si="113">O214+O216+O218+O220</f>
        <v>39</v>
      </c>
      <c r="P213" s="15">
        <f t="shared" si="113"/>
        <v>0</v>
      </c>
      <c r="Q213" s="22">
        <f t="shared" si="113"/>
        <v>0</v>
      </c>
      <c r="R213" s="22">
        <f t="shared" si="113"/>
        <v>0</v>
      </c>
      <c r="S213" s="22">
        <f t="shared" si="113"/>
        <v>0</v>
      </c>
      <c r="T213" s="22">
        <f t="shared" si="113"/>
        <v>465.7</v>
      </c>
      <c r="U213" s="13"/>
    </row>
    <row r="214" spans="1:21" ht="56.25" x14ac:dyDescent="0.2">
      <c r="A214" s="24"/>
      <c r="B214" s="25" t="s">
        <v>295</v>
      </c>
      <c r="C214" s="7">
        <v>905</v>
      </c>
      <c r="D214" s="7" t="s">
        <v>9</v>
      </c>
      <c r="E214" s="7" t="s">
        <v>15</v>
      </c>
      <c r="F214" s="7" t="s">
        <v>166</v>
      </c>
      <c r="G214" s="9"/>
      <c r="H214" s="15">
        <f t="shared" si="112"/>
        <v>450</v>
      </c>
      <c r="I214" s="15">
        <f t="shared" si="112"/>
        <v>0</v>
      </c>
      <c r="J214" s="20">
        <f t="shared" si="112"/>
        <v>465</v>
      </c>
      <c r="K214" s="15">
        <f>K215</f>
        <v>0</v>
      </c>
      <c r="L214" s="15"/>
      <c r="M214" s="15"/>
      <c r="N214" s="15"/>
      <c r="O214" s="22">
        <f t="shared" ref="O214:T214" si="114">O215</f>
        <v>39</v>
      </c>
      <c r="P214" s="15">
        <f t="shared" si="114"/>
        <v>0</v>
      </c>
      <c r="Q214" s="22">
        <f t="shared" si="114"/>
        <v>0</v>
      </c>
      <c r="R214" s="22">
        <f t="shared" si="114"/>
        <v>0</v>
      </c>
      <c r="S214" s="22">
        <f t="shared" si="114"/>
        <v>0</v>
      </c>
      <c r="T214" s="22">
        <f t="shared" si="114"/>
        <v>259.2</v>
      </c>
      <c r="U214" s="13"/>
    </row>
    <row r="215" spans="1:21" ht="37.5" customHeight="1" x14ac:dyDescent="0.2">
      <c r="A215" s="24"/>
      <c r="B215" s="6" t="s">
        <v>10</v>
      </c>
      <c r="C215" s="7">
        <v>905</v>
      </c>
      <c r="D215" s="7" t="s">
        <v>9</v>
      </c>
      <c r="E215" s="7" t="s">
        <v>15</v>
      </c>
      <c r="F215" s="7" t="s">
        <v>166</v>
      </c>
      <c r="G215" s="9" t="s">
        <v>11</v>
      </c>
      <c r="H215" s="15">
        <v>450</v>
      </c>
      <c r="I215" s="15"/>
      <c r="J215" s="20">
        <v>465</v>
      </c>
      <c r="K215" s="22">
        <v>0</v>
      </c>
      <c r="L215" s="22"/>
      <c r="M215" s="22"/>
      <c r="N215" s="22"/>
      <c r="O215" s="22">
        <v>39</v>
      </c>
      <c r="P215" s="15">
        <v>0</v>
      </c>
      <c r="Q215" s="20"/>
      <c r="R215" s="20"/>
      <c r="S215" s="20"/>
      <c r="T215" s="69">
        <f>39+220.2</f>
        <v>259.2</v>
      </c>
      <c r="U215" s="13"/>
    </row>
    <row r="216" spans="1:21" ht="21" hidden="1" customHeight="1" x14ac:dyDescent="0.2">
      <c r="A216" s="24"/>
      <c r="B216" s="6" t="s">
        <v>526</v>
      </c>
      <c r="C216" s="7">
        <v>905</v>
      </c>
      <c r="D216" s="7" t="s">
        <v>9</v>
      </c>
      <c r="E216" s="7" t="s">
        <v>15</v>
      </c>
      <c r="F216" s="7" t="s">
        <v>525</v>
      </c>
      <c r="G216" s="9"/>
      <c r="H216" s="15"/>
      <c r="I216" s="15"/>
      <c r="J216" s="20"/>
      <c r="K216" s="22"/>
      <c r="L216" s="22"/>
      <c r="M216" s="22"/>
      <c r="N216" s="22"/>
      <c r="O216" s="22">
        <f t="shared" ref="O216:T216" si="115">O217</f>
        <v>0</v>
      </c>
      <c r="P216" s="15">
        <f t="shared" si="115"/>
        <v>0</v>
      </c>
      <c r="Q216" s="15">
        <f t="shared" si="115"/>
        <v>0</v>
      </c>
      <c r="R216" s="15">
        <f t="shared" si="115"/>
        <v>0</v>
      </c>
      <c r="S216" s="15">
        <f t="shared" si="115"/>
        <v>0</v>
      </c>
      <c r="T216" s="69">
        <f t="shared" si="115"/>
        <v>0</v>
      </c>
      <c r="U216" s="13"/>
    </row>
    <row r="217" spans="1:21" ht="38.25" hidden="1" customHeight="1" x14ac:dyDescent="0.2">
      <c r="A217" s="24"/>
      <c r="B217" s="6" t="s">
        <v>10</v>
      </c>
      <c r="C217" s="7">
        <v>905</v>
      </c>
      <c r="D217" s="7" t="s">
        <v>9</v>
      </c>
      <c r="E217" s="7" t="s">
        <v>15</v>
      </c>
      <c r="F217" s="7" t="s">
        <v>525</v>
      </c>
      <c r="G217" s="9" t="s">
        <v>11</v>
      </c>
      <c r="H217" s="15"/>
      <c r="I217" s="15"/>
      <c r="J217" s="20"/>
      <c r="K217" s="22"/>
      <c r="L217" s="22"/>
      <c r="M217" s="22"/>
      <c r="N217" s="22"/>
      <c r="O217" s="22"/>
      <c r="P217" s="15">
        <v>0</v>
      </c>
      <c r="Q217" s="20"/>
      <c r="R217" s="20"/>
      <c r="S217" s="20"/>
      <c r="T217" s="69">
        <f>O217+P217+Q217+R217+S217</f>
        <v>0</v>
      </c>
      <c r="U217" s="13"/>
    </row>
    <row r="218" spans="1:21" ht="18.75" x14ac:dyDescent="0.2">
      <c r="A218" s="24"/>
      <c r="B218" s="6" t="s">
        <v>446</v>
      </c>
      <c r="C218" s="7">
        <v>905</v>
      </c>
      <c r="D218" s="7" t="s">
        <v>9</v>
      </c>
      <c r="E218" s="7" t="s">
        <v>15</v>
      </c>
      <c r="F218" s="7" t="s">
        <v>445</v>
      </c>
      <c r="G218" s="9"/>
      <c r="H218" s="15"/>
      <c r="I218" s="15"/>
      <c r="J218" s="20">
        <f>J219</f>
        <v>0</v>
      </c>
      <c r="K218" s="15">
        <f>K219</f>
        <v>0</v>
      </c>
      <c r="L218" s="15"/>
      <c r="M218" s="15"/>
      <c r="N218" s="15"/>
      <c r="O218" s="22">
        <f t="shared" ref="O218:T218" si="116">O219</f>
        <v>0</v>
      </c>
      <c r="P218" s="15">
        <f t="shared" si="116"/>
        <v>0</v>
      </c>
      <c r="Q218" s="22">
        <f t="shared" si="116"/>
        <v>0</v>
      </c>
      <c r="R218" s="22">
        <f t="shared" si="116"/>
        <v>0</v>
      </c>
      <c r="S218" s="22">
        <f t="shared" si="116"/>
        <v>0</v>
      </c>
      <c r="T218" s="22">
        <f t="shared" si="116"/>
        <v>206.5</v>
      </c>
      <c r="U218" s="13"/>
    </row>
    <row r="219" spans="1:21" ht="37.5" x14ac:dyDescent="0.2">
      <c r="A219" s="24"/>
      <c r="B219" s="6" t="s">
        <v>10</v>
      </c>
      <c r="C219" s="7">
        <v>905</v>
      </c>
      <c r="D219" s="7" t="s">
        <v>9</v>
      </c>
      <c r="E219" s="7" t="s">
        <v>15</v>
      </c>
      <c r="F219" s="7" t="s">
        <v>445</v>
      </c>
      <c r="G219" s="9" t="s">
        <v>11</v>
      </c>
      <c r="H219" s="15"/>
      <c r="I219" s="15"/>
      <c r="J219" s="20"/>
      <c r="K219" s="22"/>
      <c r="L219" s="22"/>
      <c r="M219" s="22"/>
      <c r="N219" s="22"/>
      <c r="O219" s="22">
        <f>J219+K219+M219+N219+L219</f>
        <v>0</v>
      </c>
      <c r="P219" s="15"/>
      <c r="Q219" s="20"/>
      <c r="R219" s="20"/>
      <c r="S219" s="20"/>
      <c r="T219" s="69">
        <v>206.5</v>
      </c>
      <c r="U219" s="13"/>
    </row>
    <row r="220" spans="1:21" ht="56.25" hidden="1" x14ac:dyDescent="0.2">
      <c r="A220" s="24"/>
      <c r="B220" s="6" t="s">
        <v>509</v>
      </c>
      <c r="C220" s="7">
        <v>905</v>
      </c>
      <c r="D220" s="7" t="s">
        <v>9</v>
      </c>
      <c r="E220" s="7" t="s">
        <v>15</v>
      </c>
      <c r="F220" s="7" t="s">
        <v>462</v>
      </c>
      <c r="G220" s="9"/>
      <c r="H220" s="15"/>
      <c r="I220" s="15"/>
      <c r="J220" s="20">
        <f>J221</f>
        <v>8.4</v>
      </c>
      <c r="K220" s="22">
        <f>K221</f>
        <v>0</v>
      </c>
      <c r="L220" s="22"/>
      <c r="M220" s="22"/>
      <c r="N220" s="22"/>
      <c r="O220" s="22">
        <f t="shared" ref="O220:T220" si="117">O221</f>
        <v>0</v>
      </c>
      <c r="P220" s="15">
        <f t="shared" si="117"/>
        <v>0</v>
      </c>
      <c r="Q220" s="22">
        <f t="shared" si="117"/>
        <v>0</v>
      </c>
      <c r="R220" s="22">
        <f t="shared" si="117"/>
        <v>0</v>
      </c>
      <c r="S220" s="22">
        <f t="shared" si="117"/>
        <v>0</v>
      </c>
      <c r="T220" s="22">
        <f t="shared" si="117"/>
        <v>0</v>
      </c>
      <c r="U220" s="13"/>
    </row>
    <row r="221" spans="1:21" ht="37.5" hidden="1" x14ac:dyDescent="0.2">
      <c r="A221" s="24"/>
      <c r="B221" s="6" t="s">
        <v>10</v>
      </c>
      <c r="C221" s="7">
        <v>905</v>
      </c>
      <c r="D221" s="7" t="s">
        <v>9</v>
      </c>
      <c r="E221" s="7" t="s">
        <v>15</v>
      </c>
      <c r="F221" s="7" t="s">
        <v>462</v>
      </c>
      <c r="G221" s="9" t="s">
        <v>11</v>
      </c>
      <c r="H221" s="15"/>
      <c r="I221" s="15"/>
      <c r="J221" s="20">
        <v>8.4</v>
      </c>
      <c r="K221" s="22"/>
      <c r="L221" s="22"/>
      <c r="M221" s="22"/>
      <c r="N221" s="22"/>
      <c r="O221" s="22"/>
      <c r="P221" s="15">
        <v>0</v>
      </c>
      <c r="Q221" s="20"/>
      <c r="R221" s="20"/>
      <c r="S221" s="20"/>
      <c r="T221" s="69">
        <f>O221+P221+Q221+R221+S221</f>
        <v>0</v>
      </c>
      <c r="U221" s="13"/>
    </row>
    <row r="222" spans="1:21" ht="37.5" x14ac:dyDescent="0.2">
      <c r="A222" s="24"/>
      <c r="B222" s="6" t="s">
        <v>253</v>
      </c>
      <c r="C222" s="7">
        <v>905</v>
      </c>
      <c r="D222" s="7" t="s">
        <v>9</v>
      </c>
      <c r="E222" s="7" t="s">
        <v>15</v>
      </c>
      <c r="F222" s="7" t="s">
        <v>230</v>
      </c>
      <c r="G222" s="9"/>
      <c r="H222" s="15">
        <f>H223+H227+H225</f>
        <v>49220.4</v>
      </c>
      <c r="I222" s="15">
        <f>I223+I227+I225</f>
        <v>69251.5</v>
      </c>
      <c r="J222" s="20">
        <f>J223+J227+J225</f>
        <v>60151.8</v>
      </c>
      <c r="K222" s="15">
        <f>K223+K227+K225</f>
        <v>82368.100000000006</v>
      </c>
      <c r="L222" s="15"/>
      <c r="M222" s="15"/>
      <c r="N222" s="15"/>
      <c r="O222" s="22">
        <f t="shared" ref="O222:T222" si="118">O223+O225+O227</f>
        <v>62138.500000000007</v>
      </c>
      <c r="P222" s="15">
        <f t="shared" si="118"/>
        <v>102595.6</v>
      </c>
      <c r="Q222" s="22">
        <f t="shared" si="118"/>
        <v>0</v>
      </c>
      <c r="R222" s="22">
        <f t="shared" si="118"/>
        <v>0</v>
      </c>
      <c r="S222" s="22">
        <f t="shared" si="118"/>
        <v>0</v>
      </c>
      <c r="T222" s="22">
        <f t="shared" si="118"/>
        <v>164734.1</v>
      </c>
      <c r="U222" s="13"/>
    </row>
    <row r="223" spans="1:21" ht="37.5" x14ac:dyDescent="0.2">
      <c r="A223" s="24"/>
      <c r="B223" s="6" t="s">
        <v>62</v>
      </c>
      <c r="C223" s="7">
        <v>905</v>
      </c>
      <c r="D223" s="7" t="s">
        <v>9</v>
      </c>
      <c r="E223" s="7" t="s">
        <v>15</v>
      </c>
      <c r="F223" s="7" t="s">
        <v>167</v>
      </c>
      <c r="G223" s="9"/>
      <c r="H223" s="15">
        <f>H224</f>
        <v>48941.700000000004</v>
      </c>
      <c r="I223" s="15">
        <f>I224</f>
        <v>0</v>
      </c>
      <c r="J223" s="20">
        <f>J224</f>
        <v>59954.8</v>
      </c>
      <c r="K223" s="15">
        <f>K224</f>
        <v>0</v>
      </c>
      <c r="L223" s="15"/>
      <c r="M223" s="15"/>
      <c r="N223" s="15"/>
      <c r="O223" s="22">
        <f t="shared" ref="O223:T223" si="119">O224</f>
        <v>61835.100000000006</v>
      </c>
      <c r="P223" s="15">
        <f t="shared" si="119"/>
        <v>0</v>
      </c>
      <c r="Q223" s="22">
        <f t="shared" si="119"/>
        <v>0</v>
      </c>
      <c r="R223" s="22">
        <f t="shared" si="119"/>
        <v>0</v>
      </c>
      <c r="S223" s="22">
        <f t="shared" si="119"/>
        <v>0</v>
      </c>
      <c r="T223" s="22">
        <f t="shared" si="119"/>
        <v>61835.100000000006</v>
      </c>
      <c r="U223" s="13"/>
    </row>
    <row r="224" spans="1:21" ht="37.5" x14ac:dyDescent="0.2">
      <c r="A224" s="24"/>
      <c r="B224" s="6" t="s">
        <v>10</v>
      </c>
      <c r="C224" s="7">
        <v>905</v>
      </c>
      <c r="D224" s="7" t="s">
        <v>9</v>
      </c>
      <c r="E224" s="7" t="s">
        <v>15</v>
      </c>
      <c r="F224" s="7" t="s">
        <v>167</v>
      </c>
      <c r="G224" s="9">
        <v>600</v>
      </c>
      <c r="H224" s="15">
        <f>54514.9-5294.5-278.7</f>
        <v>48941.700000000004</v>
      </c>
      <c r="I224" s="15"/>
      <c r="J224" s="20">
        <f>63895.4-197-3743.6</f>
        <v>59954.8</v>
      </c>
      <c r="K224" s="22">
        <v>0</v>
      </c>
      <c r="L224" s="22"/>
      <c r="M224" s="22"/>
      <c r="N224" s="22"/>
      <c r="O224" s="22">
        <f>64868.8-3033.7</f>
        <v>61835.100000000006</v>
      </c>
      <c r="P224" s="15">
        <v>0</v>
      </c>
      <c r="Q224" s="15">
        <v>0</v>
      </c>
      <c r="R224" s="15"/>
      <c r="S224" s="15"/>
      <c r="T224" s="69">
        <f>O224+P224+Q224+R224+S224</f>
        <v>61835.100000000006</v>
      </c>
      <c r="U224" s="13"/>
    </row>
    <row r="225" spans="1:21" ht="37.5" x14ac:dyDescent="0.2">
      <c r="A225" s="24" t="s">
        <v>0</v>
      </c>
      <c r="B225" s="6" t="s">
        <v>334</v>
      </c>
      <c r="C225" s="7">
        <v>905</v>
      </c>
      <c r="D225" s="7" t="s">
        <v>9</v>
      </c>
      <c r="E225" s="7" t="s">
        <v>15</v>
      </c>
      <c r="F225" s="7" t="s">
        <v>340</v>
      </c>
      <c r="G225" s="9"/>
      <c r="H225" s="15">
        <f>H226</f>
        <v>278.7</v>
      </c>
      <c r="I225" s="15">
        <f>I226</f>
        <v>5294.5</v>
      </c>
      <c r="J225" s="20">
        <f>J226</f>
        <v>197</v>
      </c>
      <c r="K225" s="15">
        <f>K226</f>
        <v>3743.6</v>
      </c>
      <c r="L225" s="15"/>
      <c r="M225" s="15"/>
      <c r="N225" s="15"/>
      <c r="O225" s="22">
        <f t="shared" ref="O225:T225" si="120">O226</f>
        <v>303.39999999999998</v>
      </c>
      <c r="P225" s="15">
        <f t="shared" si="120"/>
        <v>5764</v>
      </c>
      <c r="Q225" s="22">
        <f t="shared" si="120"/>
        <v>0</v>
      </c>
      <c r="R225" s="22">
        <f t="shared" si="120"/>
        <v>0</v>
      </c>
      <c r="S225" s="22">
        <f t="shared" si="120"/>
        <v>0</v>
      </c>
      <c r="T225" s="22">
        <f t="shared" si="120"/>
        <v>6067.4</v>
      </c>
      <c r="U225" s="13"/>
    </row>
    <row r="226" spans="1:21" ht="37.5" x14ac:dyDescent="0.2">
      <c r="A226" s="24" t="s">
        <v>0</v>
      </c>
      <c r="B226" s="6" t="s">
        <v>10</v>
      </c>
      <c r="C226" s="7">
        <v>905</v>
      </c>
      <c r="D226" s="7" t="s">
        <v>9</v>
      </c>
      <c r="E226" s="7" t="s">
        <v>15</v>
      </c>
      <c r="F226" s="7" t="s">
        <v>340</v>
      </c>
      <c r="G226" s="9">
        <v>600</v>
      </c>
      <c r="H226" s="15">
        <v>278.7</v>
      </c>
      <c r="I226" s="15">
        <v>5294.5</v>
      </c>
      <c r="J226" s="20">
        <v>197</v>
      </c>
      <c r="K226" s="22">
        <v>3743.6</v>
      </c>
      <c r="L226" s="22"/>
      <c r="M226" s="22"/>
      <c r="N226" s="22"/>
      <c r="O226" s="22">
        <f>151.7+151.7</f>
        <v>303.39999999999998</v>
      </c>
      <c r="P226" s="15">
        <f>2882+2882</f>
        <v>5764</v>
      </c>
      <c r="Q226" s="20"/>
      <c r="R226" s="20"/>
      <c r="S226" s="20"/>
      <c r="T226" s="69">
        <f>O226+P226+Q226+R226+S226</f>
        <v>6067.4</v>
      </c>
      <c r="U226" s="13"/>
    </row>
    <row r="227" spans="1:21" ht="57.75" customHeight="1" x14ac:dyDescent="0.2">
      <c r="A227" s="24"/>
      <c r="B227" s="6" t="s">
        <v>169</v>
      </c>
      <c r="C227" s="7">
        <v>905</v>
      </c>
      <c r="D227" s="7" t="s">
        <v>9</v>
      </c>
      <c r="E227" s="7" t="s">
        <v>15</v>
      </c>
      <c r="F227" s="7" t="s">
        <v>168</v>
      </c>
      <c r="G227" s="9" t="s">
        <v>0</v>
      </c>
      <c r="H227" s="15">
        <f>H228</f>
        <v>0</v>
      </c>
      <c r="I227" s="15">
        <f>I228</f>
        <v>63957</v>
      </c>
      <c r="J227" s="20">
        <f>J228</f>
        <v>0</v>
      </c>
      <c r="K227" s="15">
        <f>K228</f>
        <v>78624.5</v>
      </c>
      <c r="L227" s="15"/>
      <c r="M227" s="15"/>
      <c r="N227" s="15"/>
      <c r="O227" s="22">
        <f t="shared" ref="O227:T227" si="121">O228</f>
        <v>0</v>
      </c>
      <c r="P227" s="15">
        <f t="shared" si="121"/>
        <v>96831.6</v>
      </c>
      <c r="Q227" s="22">
        <f t="shared" si="121"/>
        <v>0</v>
      </c>
      <c r="R227" s="22">
        <f t="shared" si="121"/>
        <v>0</v>
      </c>
      <c r="S227" s="22">
        <f t="shared" si="121"/>
        <v>0</v>
      </c>
      <c r="T227" s="22">
        <f t="shared" si="121"/>
        <v>96831.6</v>
      </c>
      <c r="U227" s="13"/>
    </row>
    <row r="228" spans="1:21" ht="37.5" x14ac:dyDescent="0.2">
      <c r="A228" s="24"/>
      <c r="B228" s="6" t="s">
        <v>10</v>
      </c>
      <c r="C228" s="7">
        <v>905</v>
      </c>
      <c r="D228" s="7" t="s">
        <v>9</v>
      </c>
      <c r="E228" s="7" t="s">
        <v>15</v>
      </c>
      <c r="F228" s="7" t="s">
        <v>168</v>
      </c>
      <c r="G228" s="9">
        <v>600</v>
      </c>
      <c r="H228" s="15"/>
      <c r="I228" s="15">
        <v>63957</v>
      </c>
      <c r="J228" s="20"/>
      <c r="K228" s="22">
        <v>78624.5</v>
      </c>
      <c r="L228" s="22"/>
      <c r="M228" s="22"/>
      <c r="N228" s="22"/>
      <c r="O228" s="22"/>
      <c r="P228" s="15">
        <v>96831.6</v>
      </c>
      <c r="Q228" s="20"/>
      <c r="R228" s="20"/>
      <c r="S228" s="15">
        <v>0</v>
      </c>
      <c r="T228" s="69">
        <f>O228+P228+Q228+R228+S228</f>
        <v>96831.6</v>
      </c>
      <c r="U228" s="13"/>
    </row>
    <row r="229" spans="1:21" ht="56.25" customHeight="1" x14ac:dyDescent="0.2">
      <c r="A229" s="24"/>
      <c r="B229" s="6" t="s">
        <v>407</v>
      </c>
      <c r="C229" s="7">
        <v>905</v>
      </c>
      <c r="D229" s="8" t="s">
        <v>9</v>
      </c>
      <c r="E229" s="8" t="s">
        <v>15</v>
      </c>
      <c r="F229" s="7" t="s">
        <v>418</v>
      </c>
      <c r="G229" s="9"/>
      <c r="H229" s="15">
        <f t="shared" ref="H229:K230" si="122">H230</f>
        <v>0</v>
      </c>
      <c r="I229" s="15">
        <f t="shared" si="122"/>
        <v>1900</v>
      </c>
      <c r="J229" s="20">
        <f t="shared" si="122"/>
        <v>0</v>
      </c>
      <c r="K229" s="15">
        <f t="shared" si="122"/>
        <v>2185.3000000000002</v>
      </c>
      <c r="L229" s="15"/>
      <c r="M229" s="15"/>
      <c r="N229" s="15"/>
      <c r="O229" s="22">
        <f>O230</f>
        <v>0</v>
      </c>
      <c r="P229" s="15">
        <f t="shared" ref="P229:T230" si="123">P230</f>
        <v>2537</v>
      </c>
      <c r="Q229" s="22">
        <f t="shared" si="123"/>
        <v>0</v>
      </c>
      <c r="R229" s="22">
        <f t="shared" si="123"/>
        <v>0</v>
      </c>
      <c r="S229" s="22">
        <f t="shared" si="123"/>
        <v>0</v>
      </c>
      <c r="T229" s="22">
        <f t="shared" si="123"/>
        <v>2537</v>
      </c>
      <c r="U229" s="13"/>
    </row>
    <row r="230" spans="1:21" ht="22.5" customHeight="1" x14ac:dyDescent="0.2">
      <c r="A230" s="24"/>
      <c r="B230" s="6" t="s">
        <v>122</v>
      </c>
      <c r="C230" s="7">
        <v>905</v>
      </c>
      <c r="D230" s="8" t="s">
        <v>9</v>
      </c>
      <c r="E230" s="8" t="s">
        <v>15</v>
      </c>
      <c r="F230" s="7" t="s">
        <v>244</v>
      </c>
      <c r="G230" s="9"/>
      <c r="H230" s="15">
        <f t="shared" si="122"/>
        <v>0</v>
      </c>
      <c r="I230" s="15">
        <f t="shared" si="122"/>
        <v>1900</v>
      </c>
      <c r="J230" s="20">
        <f t="shared" si="122"/>
        <v>0</v>
      </c>
      <c r="K230" s="15">
        <f t="shared" si="122"/>
        <v>2185.3000000000002</v>
      </c>
      <c r="L230" s="15"/>
      <c r="M230" s="15"/>
      <c r="N230" s="15"/>
      <c r="O230" s="22">
        <f>O231</f>
        <v>0</v>
      </c>
      <c r="P230" s="15">
        <f t="shared" si="123"/>
        <v>2537</v>
      </c>
      <c r="Q230" s="22">
        <f t="shared" si="123"/>
        <v>0</v>
      </c>
      <c r="R230" s="22">
        <f t="shared" si="123"/>
        <v>0</v>
      </c>
      <c r="S230" s="22">
        <f t="shared" si="123"/>
        <v>0</v>
      </c>
      <c r="T230" s="22">
        <f t="shared" si="123"/>
        <v>2537</v>
      </c>
      <c r="U230" s="13"/>
    </row>
    <row r="231" spans="1:21" ht="37.5" x14ac:dyDescent="0.2">
      <c r="A231" s="24"/>
      <c r="B231" s="6" t="s">
        <v>10</v>
      </c>
      <c r="C231" s="7">
        <v>905</v>
      </c>
      <c r="D231" s="8" t="s">
        <v>9</v>
      </c>
      <c r="E231" s="8" t="s">
        <v>15</v>
      </c>
      <c r="F231" s="7" t="s">
        <v>244</v>
      </c>
      <c r="G231" s="9">
        <v>600</v>
      </c>
      <c r="H231" s="15"/>
      <c r="I231" s="15">
        <v>1900</v>
      </c>
      <c r="J231" s="20"/>
      <c r="K231" s="22">
        <v>2185.3000000000002</v>
      </c>
      <c r="L231" s="22"/>
      <c r="M231" s="22"/>
      <c r="N231" s="22"/>
      <c r="O231" s="22"/>
      <c r="P231" s="15">
        <v>2537</v>
      </c>
      <c r="Q231" s="20"/>
      <c r="R231" s="20"/>
      <c r="S231" s="20"/>
      <c r="T231" s="69">
        <f>O231+P231+Q231+R231+S231</f>
        <v>2537</v>
      </c>
      <c r="U231" s="13"/>
    </row>
    <row r="232" spans="1:21" ht="40.5" customHeight="1" x14ac:dyDescent="0.2">
      <c r="A232" s="24"/>
      <c r="B232" s="6" t="s">
        <v>59</v>
      </c>
      <c r="C232" s="7">
        <v>905</v>
      </c>
      <c r="D232" s="8" t="s">
        <v>9</v>
      </c>
      <c r="E232" s="8" t="s">
        <v>15</v>
      </c>
      <c r="F232" s="7" t="s">
        <v>141</v>
      </c>
      <c r="G232" s="9" t="s">
        <v>0</v>
      </c>
      <c r="H232" s="15">
        <f t="shared" ref="H232:K233" si="124">H233</f>
        <v>353</v>
      </c>
      <c r="I232" s="15">
        <f t="shared" si="124"/>
        <v>0</v>
      </c>
      <c r="J232" s="20">
        <f t="shared" si="124"/>
        <v>555.1</v>
      </c>
      <c r="K232" s="15">
        <f t="shared" si="124"/>
        <v>0</v>
      </c>
      <c r="L232" s="15"/>
      <c r="M232" s="15"/>
      <c r="N232" s="15"/>
      <c r="O232" s="22">
        <f>O233</f>
        <v>457.3</v>
      </c>
      <c r="P232" s="15">
        <f t="shared" ref="P232:T233" si="125">P233</f>
        <v>0</v>
      </c>
      <c r="Q232" s="22">
        <f t="shared" si="125"/>
        <v>0</v>
      </c>
      <c r="R232" s="22">
        <f t="shared" si="125"/>
        <v>0</v>
      </c>
      <c r="S232" s="22">
        <f t="shared" si="125"/>
        <v>0</v>
      </c>
      <c r="T232" s="22">
        <f t="shared" si="125"/>
        <v>457.3</v>
      </c>
      <c r="U232" s="13"/>
    </row>
    <row r="233" spans="1:21" ht="37.5" x14ac:dyDescent="0.2">
      <c r="A233" s="24" t="s">
        <v>0</v>
      </c>
      <c r="B233" s="6" t="s">
        <v>143</v>
      </c>
      <c r="C233" s="7">
        <v>905</v>
      </c>
      <c r="D233" s="8" t="s">
        <v>9</v>
      </c>
      <c r="E233" s="8" t="s">
        <v>15</v>
      </c>
      <c r="F233" s="7" t="s">
        <v>142</v>
      </c>
      <c r="G233" s="9" t="s">
        <v>0</v>
      </c>
      <c r="H233" s="15">
        <f t="shared" si="124"/>
        <v>353</v>
      </c>
      <c r="I233" s="15">
        <f t="shared" si="124"/>
        <v>0</v>
      </c>
      <c r="J233" s="20">
        <f t="shared" si="124"/>
        <v>555.1</v>
      </c>
      <c r="K233" s="15">
        <f t="shared" si="124"/>
        <v>0</v>
      </c>
      <c r="L233" s="15"/>
      <c r="M233" s="15"/>
      <c r="N233" s="15"/>
      <c r="O233" s="22">
        <f>O234</f>
        <v>457.3</v>
      </c>
      <c r="P233" s="15">
        <f t="shared" si="125"/>
        <v>0</v>
      </c>
      <c r="Q233" s="22">
        <f t="shared" si="125"/>
        <v>0</v>
      </c>
      <c r="R233" s="22">
        <f t="shared" si="125"/>
        <v>0</v>
      </c>
      <c r="S233" s="22">
        <f t="shared" si="125"/>
        <v>0</v>
      </c>
      <c r="T233" s="22">
        <f t="shared" si="125"/>
        <v>457.3</v>
      </c>
      <c r="U233" s="13"/>
    </row>
    <row r="234" spans="1:21" ht="37.5" customHeight="1" x14ac:dyDescent="0.2">
      <c r="A234" s="24" t="s">
        <v>0</v>
      </c>
      <c r="B234" s="6" t="s">
        <v>10</v>
      </c>
      <c r="C234" s="7">
        <v>905</v>
      </c>
      <c r="D234" s="8" t="s">
        <v>9</v>
      </c>
      <c r="E234" s="8" t="s">
        <v>15</v>
      </c>
      <c r="F234" s="7" t="s">
        <v>142</v>
      </c>
      <c r="G234" s="9" t="s">
        <v>11</v>
      </c>
      <c r="H234" s="15">
        <v>353</v>
      </c>
      <c r="I234" s="15"/>
      <c r="J234" s="20">
        <v>555.1</v>
      </c>
      <c r="K234" s="22"/>
      <c r="L234" s="22"/>
      <c r="M234" s="22"/>
      <c r="N234" s="22"/>
      <c r="O234" s="22">
        <v>457.3</v>
      </c>
      <c r="P234" s="15">
        <v>0</v>
      </c>
      <c r="Q234" s="45">
        <v>0</v>
      </c>
      <c r="R234" s="20"/>
      <c r="S234" s="20"/>
      <c r="T234" s="69">
        <f>O234+P234+Q234+R234+S234</f>
        <v>457.3</v>
      </c>
      <c r="U234" s="13"/>
    </row>
    <row r="235" spans="1:21" ht="37.5" customHeight="1" x14ac:dyDescent="0.2">
      <c r="A235" s="24"/>
      <c r="B235" s="6" t="s">
        <v>128</v>
      </c>
      <c r="C235" s="7">
        <v>905</v>
      </c>
      <c r="D235" s="8" t="s">
        <v>9</v>
      </c>
      <c r="E235" s="8" t="s">
        <v>15</v>
      </c>
      <c r="F235" s="7" t="s">
        <v>541</v>
      </c>
      <c r="G235" s="9"/>
      <c r="H235" s="15"/>
      <c r="I235" s="15"/>
      <c r="J235" s="20"/>
      <c r="K235" s="22"/>
      <c r="L235" s="22"/>
      <c r="M235" s="22"/>
      <c r="N235" s="22"/>
      <c r="O235" s="22">
        <f t="shared" ref="O235:T236" si="126">O236</f>
        <v>580</v>
      </c>
      <c r="P235" s="15">
        <f t="shared" si="126"/>
        <v>0</v>
      </c>
      <c r="Q235" s="45">
        <f t="shared" si="126"/>
        <v>0</v>
      </c>
      <c r="R235" s="20">
        <f t="shared" si="126"/>
        <v>0</v>
      </c>
      <c r="S235" s="20">
        <f t="shared" si="126"/>
        <v>0</v>
      </c>
      <c r="T235" s="69">
        <f t="shared" si="126"/>
        <v>580</v>
      </c>
      <c r="U235" s="13"/>
    </row>
    <row r="236" spans="1:21" ht="37.5" customHeight="1" x14ac:dyDescent="0.2">
      <c r="A236" s="24"/>
      <c r="B236" s="6" t="s">
        <v>540</v>
      </c>
      <c r="C236" s="7">
        <v>905</v>
      </c>
      <c r="D236" s="8" t="s">
        <v>9</v>
      </c>
      <c r="E236" s="8" t="s">
        <v>15</v>
      </c>
      <c r="F236" s="7" t="s">
        <v>539</v>
      </c>
      <c r="G236" s="9"/>
      <c r="H236" s="15"/>
      <c r="I236" s="15"/>
      <c r="J236" s="20"/>
      <c r="K236" s="22"/>
      <c r="L236" s="22"/>
      <c r="M236" s="22"/>
      <c r="N236" s="22"/>
      <c r="O236" s="22">
        <f t="shared" si="126"/>
        <v>580</v>
      </c>
      <c r="P236" s="15">
        <f t="shared" si="126"/>
        <v>0</v>
      </c>
      <c r="Q236" s="45">
        <f t="shared" si="126"/>
        <v>0</v>
      </c>
      <c r="R236" s="20">
        <f t="shared" si="126"/>
        <v>0</v>
      </c>
      <c r="S236" s="20">
        <f t="shared" si="126"/>
        <v>0</v>
      </c>
      <c r="T236" s="69">
        <f t="shared" si="126"/>
        <v>580</v>
      </c>
      <c r="U236" s="13"/>
    </row>
    <row r="237" spans="1:21" ht="38.25" customHeight="1" x14ac:dyDescent="0.2">
      <c r="A237" s="24"/>
      <c r="B237" s="6" t="s">
        <v>10</v>
      </c>
      <c r="C237" s="7">
        <v>905</v>
      </c>
      <c r="D237" s="8" t="s">
        <v>9</v>
      </c>
      <c r="E237" s="8" t="s">
        <v>15</v>
      </c>
      <c r="F237" s="7" t="s">
        <v>539</v>
      </c>
      <c r="G237" s="9">
        <v>600</v>
      </c>
      <c r="H237" s="15"/>
      <c r="I237" s="15"/>
      <c r="J237" s="20"/>
      <c r="K237" s="22"/>
      <c r="L237" s="22"/>
      <c r="M237" s="22"/>
      <c r="N237" s="22"/>
      <c r="O237" s="22">
        <v>580</v>
      </c>
      <c r="P237" s="15"/>
      <c r="Q237" s="45"/>
      <c r="R237" s="20"/>
      <c r="S237" s="20"/>
      <c r="T237" s="69">
        <f>O237+P237</f>
        <v>580</v>
      </c>
      <c r="U237" s="13"/>
    </row>
    <row r="238" spans="1:21" ht="40.5" hidden="1" customHeight="1" x14ac:dyDescent="0.2">
      <c r="A238" s="24"/>
      <c r="B238" s="6" t="s">
        <v>522</v>
      </c>
      <c r="C238" s="7">
        <v>905</v>
      </c>
      <c r="D238" s="8" t="s">
        <v>9</v>
      </c>
      <c r="E238" s="8" t="s">
        <v>15</v>
      </c>
      <c r="F238" s="7" t="s">
        <v>207</v>
      </c>
      <c r="G238" s="9"/>
      <c r="H238" s="15"/>
      <c r="I238" s="15"/>
      <c r="J238" s="20">
        <f t="shared" ref="J238:K240" si="127">J239</f>
        <v>0</v>
      </c>
      <c r="K238" s="15">
        <f t="shared" si="127"/>
        <v>0</v>
      </c>
      <c r="L238" s="15"/>
      <c r="M238" s="15"/>
      <c r="N238" s="15"/>
      <c r="O238" s="22">
        <f>O239</f>
        <v>0</v>
      </c>
      <c r="P238" s="15">
        <f t="shared" ref="P238:T239" si="128">P239</f>
        <v>0</v>
      </c>
      <c r="Q238" s="22">
        <f t="shared" si="128"/>
        <v>0</v>
      </c>
      <c r="R238" s="22">
        <f t="shared" si="128"/>
        <v>0</v>
      </c>
      <c r="S238" s="22">
        <f t="shared" si="128"/>
        <v>0</v>
      </c>
      <c r="T238" s="22">
        <f t="shared" si="128"/>
        <v>0</v>
      </c>
      <c r="U238" s="13"/>
    </row>
    <row r="239" spans="1:21" ht="24.75" hidden="1" customHeight="1" x14ac:dyDescent="0.2">
      <c r="A239" s="24"/>
      <c r="B239" s="6" t="s">
        <v>454</v>
      </c>
      <c r="C239" s="7">
        <v>905</v>
      </c>
      <c r="D239" s="8" t="s">
        <v>9</v>
      </c>
      <c r="E239" s="8" t="s">
        <v>15</v>
      </c>
      <c r="F239" s="7" t="s">
        <v>361</v>
      </c>
      <c r="G239" s="9"/>
      <c r="H239" s="15"/>
      <c r="I239" s="15"/>
      <c r="J239" s="20">
        <f t="shared" si="127"/>
        <v>0</v>
      </c>
      <c r="K239" s="15">
        <f t="shared" si="127"/>
        <v>0</v>
      </c>
      <c r="L239" s="15"/>
      <c r="M239" s="15"/>
      <c r="N239" s="15"/>
      <c r="O239" s="22">
        <f>O240</f>
        <v>0</v>
      </c>
      <c r="P239" s="15">
        <f t="shared" si="128"/>
        <v>0</v>
      </c>
      <c r="Q239" s="22">
        <f t="shared" si="128"/>
        <v>0</v>
      </c>
      <c r="R239" s="22">
        <f t="shared" si="128"/>
        <v>0</v>
      </c>
      <c r="S239" s="22">
        <f t="shared" si="128"/>
        <v>0</v>
      </c>
      <c r="T239" s="22">
        <f t="shared" si="128"/>
        <v>0</v>
      </c>
      <c r="U239" s="13"/>
    </row>
    <row r="240" spans="1:21" ht="37.5" hidden="1" x14ac:dyDescent="0.2">
      <c r="A240" s="24"/>
      <c r="B240" s="6" t="s">
        <v>453</v>
      </c>
      <c r="C240" s="7">
        <v>905</v>
      </c>
      <c r="D240" s="8" t="s">
        <v>9</v>
      </c>
      <c r="E240" s="8" t="s">
        <v>15</v>
      </c>
      <c r="F240" s="7" t="s">
        <v>452</v>
      </c>
      <c r="G240" s="9"/>
      <c r="H240" s="15"/>
      <c r="I240" s="15"/>
      <c r="J240" s="20">
        <f t="shared" si="127"/>
        <v>0</v>
      </c>
      <c r="K240" s="15">
        <f t="shared" si="127"/>
        <v>0</v>
      </c>
      <c r="L240" s="15"/>
      <c r="M240" s="15"/>
      <c r="N240" s="15"/>
      <c r="O240" s="22">
        <f>O241</f>
        <v>0</v>
      </c>
      <c r="P240" s="15">
        <f>P241</f>
        <v>0</v>
      </c>
      <c r="Q240" s="22">
        <f>Q241</f>
        <v>0</v>
      </c>
      <c r="R240" s="22">
        <f>R241</f>
        <v>0</v>
      </c>
      <c r="S240" s="22">
        <f>S241</f>
        <v>0</v>
      </c>
      <c r="T240" s="22">
        <f>T241</f>
        <v>0</v>
      </c>
      <c r="U240" s="13"/>
    </row>
    <row r="241" spans="1:21" ht="37.5" hidden="1" x14ac:dyDescent="0.2">
      <c r="A241" s="24"/>
      <c r="B241" s="6" t="s">
        <v>42</v>
      </c>
      <c r="C241" s="7">
        <v>905</v>
      </c>
      <c r="D241" s="8" t="s">
        <v>9</v>
      </c>
      <c r="E241" s="8" t="s">
        <v>15</v>
      </c>
      <c r="F241" s="7" t="s">
        <v>452</v>
      </c>
      <c r="G241" s="9">
        <v>400</v>
      </c>
      <c r="H241" s="15"/>
      <c r="I241" s="15"/>
      <c r="J241" s="20"/>
      <c r="K241" s="22"/>
      <c r="L241" s="22"/>
      <c r="M241" s="22"/>
      <c r="N241" s="15"/>
      <c r="O241" s="22">
        <f>J241+K241+M241+N241+L241</f>
        <v>0</v>
      </c>
      <c r="P241" s="15"/>
      <c r="Q241" s="20"/>
      <c r="R241" s="20"/>
      <c r="S241" s="20"/>
      <c r="T241" s="69">
        <f>O241+P241+Q241+R241+S241</f>
        <v>0</v>
      </c>
      <c r="U241" s="13"/>
    </row>
    <row r="242" spans="1:21" ht="37.5" hidden="1" x14ac:dyDescent="0.2">
      <c r="A242" s="24"/>
      <c r="B242" s="6" t="s">
        <v>117</v>
      </c>
      <c r="C242" s="7">
        <v>905</v>
      </c>
      <c r="D242" s="8" t="s">
        <v>9</v>
      </c>
      <c r="E242" s="8" t="s">
        <v>15</v>
      </c>
      <c r="F242" s="7" t="s">
        <v>176</v>
      </c>
      <c r="G242" s="9"/>
      <c r="H242" s="15"/>
      <c r="I242" s="15"/>
      <c r="J242" s="20">
        <f>J243</f>
        <v>32</v>
      </c>
      <c r="K242" s="20">
        <f t="shared" ref="K242:T243" si="129">K243</f>
        <v>0</v>
      </c>
      <c r="L242" s="20">
        <f t="shared" si="129"/>
        <v>0</v>
      </c>
      <c r="M242" s="20">
        <f t="shared" si="129"/>
        <v>0</v>
      </c>
      <c r="N242" s="20">
        <f t="shared" si="129"/>
        <v>0</v>
      </c>
      <c r="O242" s="22">
        <f t="shared" si="129"/>
        <v>0</v>
      </c>
      <c r="P242" s="15">
        <f t="shared" si="129"/>
        <v>0</v>
      </c>
      <c r="Q242" s="22">
        <f t="shared" si="129"/>
        <v>0</v>
      </c>
      <c r="R242" s="22">
        <f t="shared" si="129"/>
        <v>0</v>
      </c>
      <c r="S242" s="22">
        <f t="shared" si="129"/>
        <v>0</v>
      </c>
      <c r="T242" s="22">
        <f t="shared" si="129"/>
        <v>0</v>
      </c>
      <c r="U242" s="13"/>
    </row>
    <row r="243" spans="1:21" ht="37.5" hidden="1" x14ac:dyDescent="0.2">
      <c r="A243" s="24"/>
      <c r="B243" s="6" t="s">
        <v>118</v>
      </c>
      <c r="C243" s="7">
        <v>905</v>
      </c>
      <c r="D243" s="8" t="s">
        <v>9</v>
      </c>
      <c r="E243" s="8" t="s">
        <v>15</v>
      </c>
      <c r="F243" s="7" t="s">
        <v>177</v>
      </c>
      <c r="G243" s="9"/>
      <c r="H243" s="15"/>
      <c r="I243" s="15"/>
      <c r="J243" s="20">
        <f>J244</f>
        <v>32</v>
      </c>
      <c r="K243" s="20">
        <f t="shared" si="129"/>
        <v>0</v>
      </c>
      <c r="L243" s="20">
        <f t="shared" si="129"/>
        <v>0</v>
      </c>
      <c r="M243" s="20">
        <f t="shared" si="129"/>
        <v>0</v>
      </c>
      <c r="N243" s="20">
        <f t="shared" si="129"/>
        <v>0</v>
      </c>
      <c r="O243" s="22">
        <f t="shared" si="129"/>
        <v>0</v>
      </c>
      <c r="P243" s="15">
        <f t="shared" si="129"/>
        <v>0</v>
      </c>
      <c r="Q243" s="22">
        <f t="shared" si="129"/>
        <v>0</v>
      </c>
      <c r="R243" s="22">
        <f t="shared" si="129"/>
        <v>0</v>
      </c>
      <c r="S243" s="22">
        <f t="shared" si="129"/>
        <v>0</v>
      </c>
      <c r="T243" s="22">
        <f t="shared" si="129"/>
        <v>0</v>
      </c>
      <c r="U243" s="13"/>
    </row>
    <row r="244" spans="1:21" ht="0.75" hidden="1" customHeight="1" x14ac:dyDescent="0.2">
      <c r="A244" s="24"/>
      <c r="B244" s="6" t="s">
        <v>10</v>
      </c>
      <c r="C244" s="7">
        <v>905</v>
      </c>
      <c r="D244" s="8" t="s">
        <v>9</v>
      </c>
      <c r="E244" s="8" t="s">
        <v>15</v>
      </c>
      <c r="F244" s="7" t="s">
        <v>177</v>
      </c>
      <c r="G244" s="9">
        <v>600</v>
      </c>
      <c r="H244" s="15"/>
      <c r="I244" s="15"/>
      <c r="J244" s="20">
        <v>32</v>
      </c>
      <c r="K244" s="22"/>
      <c r="L244" s="22"/>
      <c r="M244" s="22"/>
      <c r="N244" s="15"/>
      <c r="O244" s="22"/>
      <c r="P244" s="15">
        <v>0</v>
      </c>
      <c r="Q244" s="20"/>
      <c r="R244" s="20"/>
      <c r="S244" s="20"/>
      <c r="T244" s="69">
        <f>O244+P244+Q244+R244+S244</f>
        <v>0</v>
      </c>
      <c r="U244" s="13"/>
    </row>
    <row r="245" spans="1:21" ht="37.5" hidden="1" x14ac:dyDescent="0.2">
      <c r="A245" s="24"/>
      <c r="B245" s="6" t="s">
        <v>502</v>
      </c>
      <c r="C245" s="7">
        <v>905</v>
      </c>
      <c r="D245" s="8" t="s">
        <v>9</v>
      </c>
      <c r="E245" s="8" t="s">
        <v>15</v>
      </c>
      <c r="F245" s="7" t="s">
        <v>504</v>
      </c>
      <c r="G245" s="9"/>
      <c r="H245" s="15"/>
      <c r="I245" s="15"/>
      <c r="J245" s="20"/>
      <c r="K245" s="22"/>
      <c r="L245" s="22"/>
      <c r="M245" s="22"/>
      <c r="N245" s="15"/>
      <c r="O245" s="22">
        <f>O246</f>
        <v>0</v>
      </c>
      <c r="P245" s="15">
        <f t="shared" ref="P245:T246" si="130">P246</f>
        <v>0</v>
      </c>
      <c r="Q245" s="22">
        <f t="shared" si="130"/>
        <v>0</v>
      </c>
      <c r="R245" s="22">
        <f t="shared" si="130"/>
        <v>0</v>
      </c>
      <c r="S245" s="22">
        <f t="shared" si="130"/>
        <v>0</v>
      </c>
      <c r="T245" s="22">
        <f t="shared" si="130"/>
        <v>0</v>
      </c>
      <c r="U245" s="13"/>
    </row>
    <row r="246" spans="1:21" ht="37.5" hidden="1" x14ac:dyDescent="0.2">
      <c r="A246" s="24"/>
      <c r="B246" s="6" t="s">
        <v>503</v>
      </c>
      <c r="C246" s="7">
        <v>905</v>
      </c>
      <c r="D246" s="8" t="s">
        <v>9</v>
      </c>
      <c r="E246" s="8" t="s">
        <v>15</v>
      </c>
      <c r="F246" s="7" t="s">
        <v>505</v>
      </c>
      <c r="G246" s="9"/>
      <c r="H246" s="15"/>
      <c r="I246" s="15"/>
      <c r="J246" s="20"/>
      <c r="K246" s="22"/>
      <c r="L246" s="22"/>
      <c r="M246" s="22"/>
      <c r="N246" s="15"/>
      <c r="O246" s="22">
        <f>O247</f>
        <v>0</v>
      </c>
      <c r="P246" s="15">
        <f t="shared" si="130"/>
        <v>0</v>
      </c>
      <c r="Q246" s="22">
        <f t="shared" si="130"/>
        <v>0</v>
      </c>
      <c r="R246" s="22">
        <f t="shared" si="130"/>
        <v>0</v>
      </c>
      <c r="S246" s="22">
        <f t="shared" si="130"/>
        <v>0</v>
      </c>
      <c r="T246" s="22">
        <f t="shared" si="130"/>
        <v>0</v>
      </c>
      <c r="U246" s="13"/>
    </row>
    <row r="247" spans="1:21" ht="37.5" hidden="1" x14ac:dyDescent="0.2">
      <c r="A247" s="24"/>
      <c r="B247" s="6" t="s">
        <v>42</v>
      </c>
      <c r="C247" s="7">
        <v>905</v>
      </c>
      <c r="D247" s="8" t="s">
        <v>9</v>
      </c>
      <c r="E247" s="8" t="s">
        <v>15</v>
      </c>
      <c r="F247" s="7" t="s">
        <v>505</v>
      </c>
      <c r="G247" s="9">
        <v>400</v>
      </c>
      <c r="H247" s="15"/>
      <c r="I247" s="15"/>
      <c r="J247" s="20"/>
      <c r="K247" s="22"/>
      <c r="L247" s="22"/>
      <c r="M247" s="22"/>
      <c r="N247" s="15"/>
      <c r="O247" s="22"/>
      <c r="P247" s="15">
        <v>0</v>
      </c>
      <c r="Q247" s="15">
        <v>0</v>
      </c>
      <c r="R247" s="15">
        <v>0</v>
      </c>
      <c r="S247" s="15">
        <v>0</v>
      </c>
      <c r="T247" s="69">
        <f>O247+P247+Q247+R247+S247</f>
        <v>0</v>
      </c>
      <c r="U247" s="13"/>
    </row>
    <row r="248" spans="1:21" ht="18.75" x14ac:dyDescent="0.2">
      <c r="A248" s="24" t="s">
        <v>0</v>
      </c>
      <c r="B248" s="6" t="s">
        <v>28</v>
      </c>
      <c r="C248" s="7">
        <v>905</v>
      </c>
      <c r="D248" s="7" t="s">
        <v>9</v>
      </c>
      <c r="E248" s="7" t="s">
        <v>20</v>
      </c>
      <c r="F248" s="7" t="s">
        <v>0</v>
      </c>
      <c r="G248" s="9" t="s">
        <v>0</v>
      </c>
      <c r="H248" s="15">
        <f>H249+H297+H303+H306+H309+H312</f>
        <v>75337.5</v>
      </c>
      <c r="I248" s="15">
        <f>I249+I297+I303+I306+I309+I312</f>
        <v>172271.6</v>
      </c>
      <c r="J248" s="20" t="e">
        <f t="shared" ref="J248:O248" si="131">J249+J297+J303+J306+J309+J312+J300</f>
        <v>#REF!</v>
      </c>
      <c r="K248" s="15" t="e">
        <f t="shared" si="131"/>
        <v>#REF!</v>
      </c>
      <c r="L248" s="20" t="e">
        <f t="shared" si="131"/>
        <v>#REF!</v>
      </c>
      <c r="M248" s="20" t="e">
        <f t="shared" si="131"/>
        <v>#REF!</v>
      </c>
      <c r="N248" s="20" t="e">
        <f t="shared" si="131"/>
        <v>#REF!</v>
      </c>
      <c r="O248" s="22">
        <f t="shared" si="131"/>
        <v>71015.799999999988</v>
      </c>
      <c r="P248" s="15">
        <f>P249+P297+P303+P306+P309+P312+P300</f>
        <v>256719</v>
      </c>
      <c r="Q248" s="22">
        <f>Q249+Q297+Q303+Q306+Q309+Q312+Q300</f>
        <v>0</v>
      </c>
      <c r="R248" s="22">
        <f>R249+R297+R303+R306+R309+R312+R300</f>
        <v>0</v>
      </c>
      <c r="S248" s="22">
        <f>S249+S297+S303+S306+S309+S312+S300</f>
        <v>0</v>
      </c>
      <c r="T248" s="22">
        <f>T249+T297+T303+T306+T309+T312+T300</f>
        <v>342835.05437999999</v>
      </c>
      <c r="U248" s="13"/>
    </row>
    <row r="249" spans="1:21" ht="37.5" x14ac:dyDescent="0.2">
      <c r="A249" s="24" t="s">
        <v>0</v>
      </c>
      <c r="B249" s="25" t="s">
        <v>75</v>
      </c>
      <c r="C249" s="7">
        <v>905</v>
      </c>
      <c r="D249" s="7" t="s">
        <v>9</v>
      </c>
      <c r="E249" s="7" t="s">
        <v>20</v>
      </c>
      <c r="F249" s="7" t="s">
        <v>160</v>
      </c>
      <c r="G249" s="9" t="s">
        <v>0</v>
      </c>
      <c r="H249" s="15">
        <f>H250</f>
        <v>74285.5</v>
      </c>
      <c r="I249" s="15">
        <f>I250</f>
        <v>172271.6</v>
      </c>
      <c r="J249" s="20">
        <f>J250</f>
        <v>76360.400000000009</v>
      </c>
      <c r="K249" s="15">
        <f>K250</f>
        <v>241185.50000000003</v>
      </c>
      <c r="L249" s="15"/>
      <c r="M249" s="15"/>
      <c r="N249" s="15"/>
      <c r="O249" s="22">
        <f t="shared" ref="O249:T249" si="132">O250</f>
        <v>69937.899999999994</v>
      </c>
      <c r="P249" s="15">
        <f t="shared" si="132"/>
        <v>256719</v>
      </c>
      <c r="Q249" s="22">
        <f t="shared" si="132"/>
        <v>0</v>
      </c>
      <c r="R249" s="22">
        <f t="shared" si="132"/>
        <v>0</v>
      </c>
      <c r="S249" s="22">
        <f t="shared" si="132"/>
        <v>0</v>
      </c>
      <c r="T249" s="22">
        <f t="shared" si="132"/>
        <v>341757.15437999996</v>
      </c>
      <c r="U249" s="13"/>
    </row>
    <row r="250" spans="1:21" ht="18.75" x14ac:dyDescent="0.2">
      <c r="A250" s="24" t="s">
        <v>0</v>
      </c>
      <c r="B250" s="6" t="s">
        <v>77</v>
      </c>
      <c r="C250" s="7">
        <v>905</v>
      </c>
      <c r="D250" s="7" t="s">
        <v>9</v>
      </c>
      <c r="E250" s="7" t="s">
        <v>20</v>
      </c>
      <c r="F250" s="7" t="s">
        <v>171</v>
      </c>
      <c r="G250" s="9" t="s">
        <v>0</v>
      </c>
      <c r="H250" s="15">
        <f>H251+H253+H268+H275+H280+H286+H294</f>
        <v>74285.5</v>
      </c>
      <c r="I250" s="15">
        <f>I251+I253+I268+I275+I280+I286+I294</f>
        <v>172271.6</v>
      </c>
      <c r="J250" s="20">
        <f>J251+J253+J268+J275+J280+J286+J294+J283+J278</f>
        <v>76360.400000000009</v>
      </c>
      <c r="K250" s="15">
        <f>K251+K253+K268+K275+K280+K286+K294+K283+K278+K289</f>
        <v>241185.50000000003</v>
      </c>
      <c r="L250" s="15"/>
      <c r="M250" s="15"/>
      <c r="N250" s="15"/>
      <c r="O250" s="22">
        <f>O251+O253+O268+O275+O280+O283+O286+O294+O278+O289+O291</f>
        <v>69937.899999999994</v>
      </c>
      <c r="P250" s="22">
        <f t="shared" ref="P250:T250" si="133">P251+P253+P268+P275+P280+P283+P286+P294+P278+P289+P291</f>
        <v>256719</v>
      </c>
      <c r="Q250" s="22">
        <f t="shared" si="133"/>
        <v>0</v>
      </c>
      <c r="R250" s="22">
        <f t="shared" si="133"/>
        <v>0</v>
      </c>
      <c r="S250" s="22">
        <f t="shared" si="133"/>
        <v>0</v>
      </c>
      <c r="T250" s="22">
        <f t="shared" si="133"/>
        <v>341757.15437999996</v>
      </c>
      <c r="U250" s="13"/>
    </row>
    <row r="251" spans="1:21" ht="37.5" x14ac:dyDescent="0.2">
      <c r="A251" s="24"/>
      <c r="B251" s="25" t="s">
        <v>170</v>
      </c>
      <c r="C251" s="7">
        <v>905</v>
      </c>
      <c r="D251" s="7" t="s">
        <v>9</v>
      </c>
      <c r="E251" s="7" t="s">
        <v>20</v>
      </c>
      <c r="F251" s="7" t="s">
        <v>172</v>
      </c>
      <c r="G251" s="9" t="s">
        <v>0</v>
      </c>
      <c r="H251" s="15">
        <f>H252</f>
        <v>935.8</v>
      </c>
      <c r="I251" s="15">
        <f>I252</f>
        <v>0</v>
      </c>
      <c r="J251" s="20">
        <f>J252</f>
        <v>435.5</v>
      </c>
      <c r="K251" s="15">
        <f>K252</f>
        <v>0</v>
      </c>
      <c r="L251" s="15"/>
      <c r="M251" s="15"/>
      <c r="N251" s="15"/>
      <c r="O251" s="22">
        <f t="shared" ref="O251:T251" si="134">O252</f>
        <v>2028.7</v>
      </c>
      <c r="P251" s="15">
        <f t="shared" si="134"/>
        <v>0</v>
      </c>
      <c r="Q251" s="22">
        <f t="shared" si="134"/>
        <v>0</v>
      </c>
      <c r="R251" s="22">
        <f t="shared" si="134"/>
        <v>0</v>
      </c>
      <c r="S251" s="22">
        <f t="shared" si="134"/>
        <v>0</v>
      </c>
      <c r="T251" s="22">
        <f t="shared" si="134"/>
        <v>2028.7</v>
      </c>
      <c r="U251" s="13"/>
    </row>
    <row r="252" spans="1:21" ht="37.5" x14ac:dyDescent="0.2">
      <c r="A252" s="24"/>
      <c r="B252" s="6" t="s">
        <v>10</v>
      </c>
      <c r="C252" s="7">
        <v>905</v>
      </c>
      <c r="D252" s="7" t="s">
        <v>9</v>
      </c>
      <c r="E252" s="7" t="s">
        <v>20</v>
      </c>
      <c r="F252" s="7" t="s">
        <v>172</v>
      </c>
      <c r="G252" s="9">
        <v>600</v>
      </c>
      <c r="H252" s="15">
        <v>935.8</v>
      </c>
      <c r="I252" s="15"/>
      <c r="J252" s="20">
        <v>435.5</v>
      </c>
      <c r="K252" s="22">
        <v>0</v>
      </c>
      <c r="L252" s="22"/>
      <c r="M252" s="22"/>
      <c r="N252" s="22"/>
      <c r="O252" s="22">
        <v>2028.7</v>
      </c>
      <c r="P252" s="15">
        <v>0</v>
      </c>
      <c r="Q252" s="15">
        <v>0</v>
      </c>
      <c r="R252" s="20"/>
      <c r="S252" s="20"/>
      <c r="T252" s="69">
        <f>O252+P252+Q252+R252+S252</f>
        <v>2028.7</v>
      </c>
      <c r="U252" s="13"/>
    </row>
    <row r="253" spans="1:21" ht="18.75" x14ac:dyDescent="0.2">
      <c r="A253" s="24"/>
      <c r="B253" s="6" t="s">
        <v>174</v>
      </c>
      <c r="C253" s="7">
        <v>905</v>
      </c>
      <c r="D253" s="7" t="s">
        <v>9</v>
      </c>
      <c r="E253" s="7" t="s">
        <v>20</v>
      </c>
      <c r="F253" s="7" t="s">
        <v>264</v>
      </c>
      <c r="G253" s="9"/>
      <c r="H253" s="15">
        <f>H254+H256+H258+H260+H262</f>
        <v>14272.7</v>
      </c>
      <c r="I253" s="15">
        <f>I254+I256+I258+I260+I262</f>
        <v>0</v>
      </c>
      <c r="J253" s="20">
        <f>J254+J256+J258+J260+J262+J264+J266</f>
        <v>11116.900000000001</v>
      </c>
      <c r="K253" s="15">
        <f>K254+K256+K258+K260+K262+K264+K266</f>
        <v>0</v>
      </c>
      <c r="L253" s="15"/>
      <c r="M253" s="15"/>
      <c r="N253" s="15"/>
      <c r="O253" s="22">
        <f>O254+O256+O258+O260+O262+O264+O266</f>
        <v>8454.6999999999989</v>
      </c>
      <c r="P253" s="15">
        <f t="shared" ref="P253:T253" si="135">P254+P256+P258+P260+P262+P264+P266</f>
        <v>0</v>
      </c>
      <c r="Q253" s="22">
        <f t="shared" si="135"/>
        <v>0</v>
      </c>
      <c r="R253" s="22">
        <f t="shared" si="135"/>
        <v>0</v>
      </c>
      <c r="S253" s="22">
        <f t="shared" si="135"/>
        <v>0</v>
      </c>
      <c r="T253" s="22">
        <f t="shared" si="135"/>
        <v>23376.36045</v>
      </c>
      <c r="U253" s="13"/>
    </row>
    <row r="254" spans="1:21" ht="18.75" x14ac:dyDescent="0.2">
      <c r="A254" s="24"/>
      <c r="B254" s="6" t="s">
        <v>124</v>
      </c>
      <c r="C254" s="7">
        <v>905</v>
      </c>
      <c r="D254" s="7" t="s">
        <v>9</v>
      </c>
      <c r="E254" s="7" t="s">
        <v>20</v>
      </c>
      <c r="F254" s="7" t="s">
        <v>265</v>
      </c>
      <c r="G254" s="9"/>
      <c r="H254" s="15">
        <f>H255</f>
        <v>10864.7</v>
      </c>
      <c r="I254" s="15">
        <f>I255</f>
        <v>0</v>
      </c>
      <c r="J254" s="20">
        <f>J255</f>
        <v>7971.1</v>
      </c>
      <c r="K254" s="15">
        <f>K255</f>
        <v>0</v>
      </c>
      <c r="L254" s="15"/>
      <c r="M254" s="15"/>
      <c r="N254" s="15"/>
      <c r="O254" s="22">
        <f t="shared" ref="O254:T254" si="136">O255</f>
        <v>7843.4</v>
      </c>
      <c r="P254" s="15">
        <f t="shared" si="136"/>
        <v>0</v>
      </c>
      <c r="Q254" s="22">
        <f t="shared" si="136"/>
        <v>0</v>
      </c>
      <c r="R254" s="22">
        <f t="shared" si="136"/>
        <v>0</v>
      </c>
      <c r="S254" s="22">
        <f t="shared" si="136"/>
        <v>0</v>
      </c>
      <c r="T254" s="22">
        <f t="shared" si="136"/>
        <v>7685.7360699999999</v>
      </c>
      <c r="U254" s="13"/>
    </row>
    <row r="255" spans="1:21" ht="37.5" x14ac:dyDescent="0.2">
      <c r="A255" s="24"/>
      <c r="B255" s="6" t="s">
        <v>10</v>
      </c>
      <c r="C255" s="7">
        <v>905</v>
      </c>
      <c r="D255" s="7" t="s">
        <v>9</v>
      </c>
      <c r="E255" s="7" t="s">
        <v>20</v>
      </c>
      <c r="F255" s="7" t="s">
        <v>265</v>
      </c>
      <c r="G255" s="9">
        <v>600</v>
      </c>
      <c r="H255" s="15">
        <v>10864.7</v>
      </c>
      <c r="I255" s="15"/>
      <c r="J255" s="20">
        <v>7971.1</v>
      </c>
      <c r="K255" s="22"/>
      <c r="L255" s="22"/>
      <c r="M255" s="22"/>
      <c r="N255" s="22"/>
      <c r="O255" s="22">
        <v>7843.4</v>
      </c>
      <c r="P255" s="15">
        <v>0</v>
      </c>
      <c r="Q255" s="15">
        <v>0</v>
      </c>
      <c r="R255" s="20"/>
      <c r="S255" s="20"/>
      <c r="T255" s="72">
        <f>7843.4-157.66393</f>
        <v>7685.7360699999999</v>
      </c>
      <c r="U255" s="13"/>
    </row>
    <row r="256" spans="1:21" ht="57" customHeight="1" x14ac:dyDescent="0.2">
      <c r="A256" s="24"/>
      <c r="B256" s="6" t="s">
        <v>322</v>
      </c>
      <c r="C256" s="7">
        <v>905</v>
      </c>
      <c r="D256" s="7" t="s">
        <v>9</v>
      </c>
      <c r="E256" s="7" t="s">
        <v>20</v>
      </c>
      <c r="F256" s="7" t="s">
        <v>266</v>
      </c>
      <c r="G256" s="9"/>
      <c r="H256" s="15">
        <f>H257</f>
        <v>3163</v>
      </c>
      <c r="I256" s="15">
        <f>I257</f>
        <v>0</v>
      </c>
      <c r="J256" s="20">
        <f>J257</f>
        <v>2895.8</v>
      </c>
      <c r="K256" s="15">
        <f>K257</f>
        <v>0</v>
      </c>
      <c r="L256" s="15"/>
      <c r="M256" s="15"/>
      <c r="N256" s="15"/>
      <c r="O256" s="22">
        <f t="shared" ref="O256:T256" si="137">O257</f>
        <v>541.29999999999995</v>
      </c>
      <c r="P256" s="15">
        <f t="shared" si="137"/>
        <v>0</v>
      </c>
      <c r="Q256" s="22">
        <f t="shared" si="137"/>
        <v>0</v>
      </c>
      <c r="R256" s="22">
        <f t="shared" si="137"/>
        <v>0</v>
      </c>
      <c r="S256" s="22">
        <f t="shared" si="137"/>
        <v>0</v>
      </c>
      <c r="T256" s="22">
        <f t="shared" si="137"/>
        <v>15620.624379999999</v>
      </c>
      <c r="U256" s="13"/>
    </row>
    <row r="257" spans="1:21" ht="35.25" customHeight="1" x14ac:dyDescent="0.2">
      <c r="A257" s="24"/>
      <c r="B257" s="6" t="s">
        <v>10</v>
      </c>
      <c r="C257" s="7">
        <v>905</v>
      </c>
      <c r="D257" s="7" t="s">
        <v>9</v>
      </c>
      <c r="E257" s="7" t="s">
        <v>20</v>
      </c>
      <c r="F257" s="7" t="s">
        <v>266</v>
      </c>
      <c r="G257" s="9">
        <v>600</v>
      </c>
      <c r="H257" s="15">
        <v>3163</v>
      </c>
      <c r="I257" s="15"/>
      <c r="J257" s="20">
        <v>2895.8</v>
      </c>
      <c r="K257" s="22">
        <v>0</v>
      </c>
      <c r="L257" s="22"/>
      <c r="M257" s="22"/>
      <c r="N257" s="22"/>
      <c r="O257" s="22">
        <v>541.29999999999995</v>
      </c>
      <c r="P257" s="15">
        <v>0</v>
      </c>
      <c r="Q257" s="15"/>
      <c r="R257" s="15">
        <v>0</v>
      </c>
      <c r="S257" s="20"/>
      <c r="T257" s="69">
        <f>541.3+15079.32438</f>
        <v>15620.624379999999</v>
      </c>
      <c r="U257" s="13"/>
    </row>
    <row r="258" spans="1:21" ht="56.25" hidden="1" x14ac:dyDescent="0.2">
      <c r="A258" s="24"/>
      <c r="B258" s="6" t="s">
        <v>323</v>
      </c>
      <c r="C258" s="7">
        <v>905</v>
      </c>
      <c r="D258" s="7" t="s">
        <v>9</v>
      </c>
      <c r="E258" s="7" t="s">
        <v>20</v>
      </c>
      <c r="F258" s="7" t="s">
        <v>268</v>
      </c>
      <c r="G258" s="9"/>
      <c r="H258" s="15">
        <f>H259</f>
        <v>75</v>
      </c>
      <c r="I258" s="15">
        <f>I259</f>
        <v>0</v>
      </c>
      <c r="J258" s="20">
        <f>J259</f>
        <v>64.599999999999994</v>
      </c>
      <c r="K258" s="15">
        <f>K259</f>
        <v>0</v>
      </c>
      <c r="L258" s="15"/>
      <c r="M258" s="15"/>
      <c r="N258" s="15"/>
      <c r="O258" s="22">
        <f t="shared" ref="O258:T258" si="138">O259</f>
        <v>0</v>
      </c>
      <c r="P258" s="15">
        <f t="shared" si="138"/>
        <v>0</v>
      </c>
      <c r="Q258" s="22">
        <f t="shared" si="138"/>
        <v>0</v>
      </c>
      <c r="R258" s="22">
        <f t="shared" si="138"/>
        <v>0</v>
      </c>
      <c r="S258" s="22">
        <f t="shared" si="138"/>
        <v>0</v>
      </c>
      <c r="T258" s="22">
        <f t="shared" si="138"/>
        <v>0</v>
      </c>
      <c r="U258" s="13"/>
    </row>
    <row r="259" spans="1:21" ht="37.5" hidden="1" x14ac:dyDescent="0.2">
      <c r="A259" s="24"/>
      <c r="B259" s="6" t="s">
        <v>10</v>
      </c>
      <c r="C259" s="7">
        <v>905</v>
      </c>
      <c r="D259" s="7" t="s">
        <v>9</v>
      </c>
      <c r="E259" s="7" t="s">
        <v>20</v>
      </c>
      <c r="F259" s="7" t="s">
        <v>268</v>
      </c>
      <c r="G259" s="9">
        <v>600</v>
      </c>
      <c r="H259" s="15">
        <v>75</v>
      </c>
      <c r="I259" s="15"/>
      <c r="J259" s="20">
        <v>64.599999999999994</v>
      </c>
      <c r="K259" s="22"/>
      <c r="L259" s="22"/>
      <c r="M259" s="22"/>
      <c r="N259" s="22"/>
      <c r="O259" s="22"/>
      <c r="P259" s="15">
        <v>0</v>
      </c>
      <c r="Q259" s="15"/>
      <c r="R259" s="15"/>
      <c r="S259" s="15"/>
      <c r="T259" s="69">
        <f>O259+P259+Q259+R259+S259</f>
        <v>0</v>
      </c>
      <c r="U259" s="13"/>
    </row>
    <row r="260" spans="1:21" ht="39" hidden="1" customHeight="1" x14ac:dyDescent="0.2">
      <c r="A260" s="24"/>
      <c r="B260" s="6" t="s">
        <v>324</v>
      </c>
      <c r="C260" s="7">
        <v>905</v>
      </c>
      <c r="D260" s="7" t="s">
        <v>9</v>
      </c>
      <c r="E260" s="7" t="s">
        <v>20</v>
      </c>
      <c r="F260" s="7" t="s">
        <v>269</v>
      </c>
      <c r="G260" s="9"/>
      <c r="H260" s="15">
        <f>H261</f>
        <v>100</v>
      </c>
      <c r="I260" s="15">
        <f>I261</f>
        <v>0</v>
      </c>
      <c r="J260" s="20">
        <f>J261</f>
        <v>102</v>
      </c>
      <c r="K260" s="15">
        <f>K261</f>
        <v>0</v>
      </c>
      <c r="L260" s="15"/>
      <c r="M260" s="15"/>
      <c r="N260" s="15"/>
      <c r="O260" s="22">
        <f t="shared" ref="O260:T260" si="139">O261</f>
        <v>0</v>
      </c>
      <c r="P260" s="15">
        <f t="shared" si="139"/>
        <v>0</v>
      </c>
      <c r="Q260" s="22">
        <f t="shared" si="139"/>
        <v>0</v>
      </c>
      <c r="R260" s="22">
        <f t="shared" si="139"/>
        <v>0</v>
      </c>
      <c r="S260" s="22">
        <f t="shared" si="139"/>
        <v>0</v>
      </c>
      <c r="T260" s="22">
        <f t="shared" si="139"/>
        <v>0</v>
      </c>
      <c r="U260" s="13"/>
    </row>
    <row r="261" spans="1:21" ht="37.5" hidden="1" x14ac:dyDescent="0.2">
      <c r="A261" s="24"/>
      <c r="B261" s="6" t="s">
        <v>10</v>
      </c>
      <c r="C261" s="7">
        <v>905</v>
      </c>
      <c r="D261" s="7" t="s">
        <v>9</v>
      </c>
      <c r="E261" s="7" t="s">
        <v>20</v>
      </c>
      <c r="F261" s="7" t="s">
        <v>269</v>
      </c>
      <c r="G261" s="9">
        <v>600</v>
      </c>
      <c r="H261" s="15">
        <v>100</v>
      </c>
      <c r="I261" s="15"/>
      <c r="J261" s="20">
        <v>102</v>
      </c>
      <c r="K261" s="22"/>
      <c r="L261" s="22"/>
      <c r="M261" s="22"/>
      <c r="N261" s="22"/>
      <c r="O261" s="22"/>
      <c r="P261" s="15"/>
      <c r="Q261" s="20"/>
      <c r="R261" s="20"/>
      <c r="S261" s="20"/>
      <c r="T261" s="69">
        <f>O261+P261+Q261+R261+S261</f>
        <v>0</v>
      </c>
      <c r="U261" s="13"/>
    </row>
    <row r="262" spans="1:21" ht="56.25" x14ac:dyDescent="0.2">
      <c r="A262" s="24"/>
      <c r="B262" s="6" t="s">
        <v>325</v>
      </c>
      <c r="C262" s="7">
        <v>905</v>
      </c>
      <c r="D262" s="7" t="s">
        <v>9</v>
      </c>
      <c r="E262" s="7" t="s">
        <v>20</v>
      </c>
      <c r="F262" s="7" t="s">
        <v>320</v>
      </c>
      <c r="G262" s="9"/>
      <c r="H262" s="15">
        <f>H263</f>
        <v>70</v>
      </c>
      <c r="I262" s="15">
        <f>I263</f>
        <v>0</v>
      </c>
      <c r="J262" s="20">
        <f>J263</f>
        <v>70</v>
      </c>
      <c r="K262" s="15">
        <f>K263</f>
        <v>0</v>
      </c>
      <c r="L262" s="15"/>
      <c r="M262" s="15"/>
      <c r="N262" s="15"/>
      <c r="O262" s="22">
        <f t="shared" ref="O262:T262" si="140">O263</f>
        <v>70</v>
      </c>
      <c r="P262" s="15">
        <f t="shared" si="140"/>
        <v>0</v>
      </c>
      <c r="Q262" s="22">
        <f t="shared" si="140"/>
        <v>0</v>
      </c>
      <c r="R262" s="22">
        <f t="shared" si="140"/>
        <v>0</v>
      </c>
      <c r="S262" s="22">
        <f t="shared" si="140"/>
        <v>0</v>
      </c>
      <c r="T262" s="22">
        <f t="shared" si="140"/>
        <v>70</v>
      </c>
      <c r="U262" s="13"/>
    </row>
    <row r="263" spans="1:21" ht="37.5" customHeight="1" x14ac:dyDescent="0.2">
      <c r="A263" s="24"/>
      <c r="B263" s="6" t="s">
        <v>10</v>
      </c>
      <c r="C263" s="7">
        <v>905</v>
      </c>
      <c r="D263" s="7" t="s">
        <v>9</v>
      </c>
      <c r="E263" s="7" t="s">
        <v>20</v>
      </c>
      <c r="F263" s="7" t="s">
        <v>320</v>
      </c>
      <c r="G263" s="9">
        <v>600</v>
      </c>
      <c r="H263" s="15">
        <v>70</v>
      </c>
      <c r="I263" s="15"/>
      <c r="J263" s="20">
        <v>70</v>
      </c>
      <c r="K263" s="22"/>
      <c r="L263" s="22"/>
      <c r="M263" s="22"/>
      <c r="N263" s="22"/>
      <c r="O263" s="22">
        <v>70</v>
      </c>
      <c r="P263" s="15"/>
      <c r="Q263" s="20"/>
      <c r="R263" s="20"/>
      <c r="S263" s="20"/>
      <c r="T263" s="69">
        <f>O263+P263+Q263+R263+S263</f>
        <v>70</v>
      </c>
      <c r="U263" s="13"/>
    </row>
    <row r="264" spans="1:21" ht="18.75" hidden="1" x14ac:dyDescent="0.2">
      <c r="A264" s="24"/>
      <c r="B264" s="6" t="s">
        <v>448</v>
      </c>
      <c r="C264" s="7">
        <v>905</v>
      </c>
      <c r="D264" s="7" t="s">
        <v>9</v>
      </c>
      <c r="E264" s="7" t="s">
        <v>20</v>
      </c>
      <c r="F264" s="7" t="s">
        <v>447</v>
      </c>
      <c r="G264" s="9"/>
      <c r="H264" s="15"/>
      <c r="I264" s="15"/>
      <c r="J264" s="20">
        <f>J265</f>
        <v>0</v>
      </c>
      <c r="K264" s="15">
        <f>K265</f>
        <v>0</v>
      </c>
      <c r="L264" s="15"/>
      <c r="M264" s="15"/>
      <c r="N264" s="15"/>
      <c r="O264" s="22">
        <f t="shared" ref="O264:T264" si="141">O265</f>
        <v>0</v>
      </c>
      <c r="P264" s="15">
        <f t="shared" si="141"/>
        <v>0</v>
      </c>
      <c r="Q264" s="22">
        <f t="shared" si="141"/>
        <v>0</v>
      </c>
      <c r="R264" s="22">
        <f t="shared" si="141"/>
        <v>0</v>
      </c>
      <c r="S264" s="22">
        <f t="shared" si="141"/>
        <v>0</v>
      </c>
      <c r="T264" s="22">
        <f t="shared" si="141"/>
        <v>0</v>
      </c>
      <c r="U264" s="13"/>
    </row>
    <row r="265" spans="1:21" ht="37.5" hidden="1" x14ac:dyDescent="0.2">
      <c r="A265" s="24"/>
      <c r="B265" s="6" t="s">
        <v>10</v>
      </c>
      <c r="C265" s="7">
        <v>905</v>
      </c>
      <c r="D265" s="7" t="s">
        <v>9</v>
      </c>
      <c r="E265" s="7" t="s">
        <v>20</v>
      </c>
      <c r="F265" s="7" t="s">
        <v>447</v>
      </c>
      <c r="G265" s="9">
        <v>600</v>
      </c>
      <c r="H265" s="15"/>
      <c r="I265" s="15"/>
      <c r="J265" s="20"/>
      <c r="K265" s="22"/>
      <c r="L265" s="22"/>
      <c r="M265" s="22"/>
      <c r="N265" s="22"/>
      <c r="O265" s="22"/>
      <c r="P265" s="15">
        <v>0</v>
      </c>
      <c r="Q265" s="20"/>
      <c r="R265" s="20"/>
      <c r="S265" s="20"/>
      <c r="T265" s="69">
        <f>O265+P265+Q265+R265+S265</f>
        <v>0</v>
      </c>
      <c r="U265" s="13"/>
    </row>
    <row r="266" spans="1:21" ht="56.25" hidden="1" x14ac:dyDescent="0.2">
      <c r="A266" s="24"/>
      <c r="B266" s="6" t="s">
        <v>463</v>
      </c>
      <c r="C266" s="7">
        <v>905</v>
      </c>
      <c r="D266" s="7" t="s">
        <v>9</v>
      </c>
      <c r="E266" s="7" t="s">
        <v>20</v>
      </c>
      <c r="F266" s="7" t="s">
        <v>464</v>
      </c>
      <c r="G266" s="9"/>
      <c r="H266" s="15"/>
      <c r="I266" s="15"/>
      <c r="J266" s="20">
        <f>J267</f>
        <v>13.4</v>
      </c>
      <c r="K266" s="22">
        <f>K267</f>
        <v>0</v>
      </c>
      <c r="L266" s="22"/>
      <c r="M266" s="22"/>
      <c r="N266" s="22"/>
      <c r="O266" s="22">
        <f t="shared" ref="O266:T266" si="142">O267</f>
        <v>0</v>
      </c>
      <c r="P266" s="15">
        <f t="shared" si="142"/>
        <v>0</v>
      </c>
      <c r="Q266" s="22">
        <f t="shared" si="142"/>
        <v>0</v>
      </c>
      <c r="R266" s="22">
        <f t="shared" si="142"/>
        <v>0</v>
      </c>
      <c r="S266" s="22">
        <f t="shared" si="142"/>
        <v>0</v>
      </c>
      <c r="T266" s="22">
        <f t="shared" si="142"/>
        <v>0</v>
      </c>
      <c r="U266" s="13"/>
    </row>
    <row r="267" spans="1:21" ht="37.5" hidden="1" x14ac:dyDescent="0.2">
      <c r="A267" s="24"/>
      <c r="B267" s="6" t="s">
        <v>10</v>
      </c>
      <c r="C267" s="7">
        <v>905</v>
      </c>
      <c r="D267" s="7" t="s">
        <v>9</v>
      </c>
      <c r="E267" s="7" t="s">
        <v>20</v>
      </c>
      <c r="F267" s="7" t="s">
        <v>464</v>
      </c>
      <c r="G267" s="9">
        <v>600</v>
      </c>
      <c r="H267" s="15"/>
      <c r="I267" s="15"/>
      <c r="J267" s="20">
        <v>13.4</v>
      </c>
      <c r="K267" s="22"/>
      <c r="L267" s="22"/>
      <c r="M267" s="22"/>
      <c r="N267" s="22"/>
      <c r="O267" s="22"/>
      <c r="P267" s="15"/>
      <c r="Q267" s="20"/>
      <c r="R267" s="20"/>
      <c r="S267" s="20"/>
      <c r="T267" s="69">
        <f>O267+P267+Q267+R267+S267</f>
        <v>0</v>
      </c>
      <c r="U267" s="13"/>
    </row>
    <row r="268" spans="1:21" ht="37.5" x14ac:dyDescent="0.2">
      <c r="A268" s="24" t="s">
        <v>0</v>
      </c>
      <c r="B268" s="6" t="s">
        <v>253</v>
      </c>
      <c r="C268" s="7">
        <v>905</v>
      </c>
      <c r="D268" s="7" t="s">
        <v>9</v>
      </c>
      <c r="E268" s="7" t="s">
        <v>20</v>
      </c>
      <c r="F268" s="7" t="s">
        <v>173</v>
      </c>
      <c r="G268" s="9"/>
      <c r="H268" s="15">
        <f>H269+H271+H273</f>
        <v>58903.1</v>
      </c>
      <c r="I268" s="15">
        <f>I269+I271+I273</f>
        <v>163330.6</v>
      </c>
      <c r="J268" s="20">
        <f>J269+J271+J273</f>
        <v>64802.000000000007</v>
      </c>
      <c r="K268" s="15">
        <f>K269+K271+K273</f>
        <v>190199.7</v>
      </c>
      <c r="L268" s="15"/>
      <c r="M268" s="15"/>
      <c r="N268" s="15"/>
      <c r="O268" s="22">
        <f t="shared" ref="O268:T268" si="143">O269+O271+O273</f>
        <v>59454.499999999993</v>
      </c>
      <c r="P268" s="15">
        <f t="shared" si="143"/>
        <v>211879</v>
      </c>
      <c r="Q268" s="22">
        <f t="shared" si="143"/>
        <v>0</v>
      </c>
      <c r="R268" s="22">
        <f t="shared" si="143"/>
        <v>0</v>
      </c>
      <c r="S268" s="22">
        <f t="shared" si="143"/>
        <v>0</v>
      </c>
      <c r="T268" s="22">
        <f t="shared" si="143"/>
        <v>271354.43</v>
      </c>
      <c r="U268" s="13"/>
    </row>
    <row r="269" spans="1:21" ht="37.5" x14ac:dyDescent="0.2">
      <c r="A269" s="24"/>
      <c r="B269" s="6" t="s">
        <v>62</v>
      </c>
      <c r="C269" s="7">
        <v>905</v>
      </c>
      <c r="D269" s="7" t="s">
        <v>9</v>
      </c>
      <c r="E269" s="7" t="s">
        <v>20</v>
      </c>
      <c r="F269" s="7" t="s">
        <v>270</v>
      </c>
      <c r="G269" s="9" t="s">
        <v>0</v>
      </c>
      <c r="H269" s="15">
        <f>H270</f>
        <v>58534.1</v>
      </c>
      <c r="I269" s="15">
        <f>I270</f>
        <v>0</v>
      </c>
      <c r="J269" s="20">
        <f>J270</f>
        <v>64541.100000000006</v>
      </c>
      <c r="K269" s="15">
        <f>K270</f>
        <v>0</v>
      </c>
      <c r="L269" s="15"/>
      <c r="M269" s="15"/>
      <c r="N269" s="15"/>
      <c r="O269" s="22">
        <f t="shared" ref="O269:T269" si="144">O270</f>
        <v>59137.899999999994</v>
      </c>
      <c r="P269" s="15">
        <f t="shared" si="144"/>
        <v>0</v>
      </c>
      <c r="Q269" s="22">
        <f t="shared" si="144"/>
        <v>0</v>
      </c>
      <c r="R269" s="22">
        <f t="shared" si="144"/>
        <v>0</v>
      </c>
      <c r="S269" s="22">
        <f t="shared" si="144"/>
        <v>0</v>
      </c>
      <c r="T269" s="22">
        <f t="shared" si="144"/>
        <v>59158.83</v>
      </c>
      <c r="U269" s="13"/>
    </row>
    <row r="270" spans="1:21" ht="37.5" x14ac:dyDescent="0.2">
      <c r="A270" s="24"/>
      <c r="B270" s="6" t="s">
        <v>10</v>
      </c>
      <c r="C270" s="7">
        <v>905</v>
      </c>
      <c r="D270" s="7" t="s">
        <v>9</v>
      </c>
      <c r="E270" s="7" t="s">
        <v>20</v>
      </c>
      <c r="F270" s="7" t="s">
        <v>270</v>
      </c>
      <c r="G270" s="9">
        <v>600</v>
      </c>
      <c r="H270" s="15">
        <f>65913.7-7010.6-369</f>
        <v>58534.1</v>
      </c>
      <c r="I270" s="15"/>
      <c r="J270" s="20">
        <f>69759-260.9-4957</f>
        <v>64541.100000000006</v>
      </c>
      <c r="K270" s="22">
        <v>0</v>
      </c>
      <c r="L270" s="22"/>
      <c r="M270" s="22"/>
      <c r="N270" s="22"/>
      <c r="O270" s="22">
        <f>62303.2-3.733-3165.3+3.733</f>
        <v>59137.899999999994</v>
      </c>
      <c r="P270" s="15">
        <v>0</v>
      </c>
      <c r="Q270" s="15">
        <v>0</v>
      </c>
      <c r="R270" s="20"/>
      <c r="S270" s="20"/>
      <c r="T270" s="69">
        <f>59137.9+20.93</f>
        <v>59158.83</v>
      </c>
      <c r="U270" s="13"/>
    </row>
    <row r="271" spans="1:21" ht="37.5" x14ac:dyDescent="0.2">
      <c r="A271" s="24" t="s">
        <v>0</v>
      </c>
      <c r="B271" s="6" t="s">
        <v>334</v>
      </c>
      <c r="C271" s="7">
        <v>905</v>
      </c>
      <c r="D271" s="7" t="s">
        <v>9</v>
      </c>
      <c r="E271" s="7" t="s">
        <v>20</v>
      </c>
      <c r="F271" s="7" t="s">
        <v>341</v>
      </c>
      <c r="G271" s="9"/>
      <c r="H271" s="15">
        <f>H272</f>
        <v>369</v>
      </c>
      <c r="I271" s="15">
        <f>I272</f>
        <v>7010.6</v>
      </c>
      <c r="J271" s="20">
        <f>J272</f>
        <v>260.89999999999998</v>
      </c>
      <c r="K271" s="15">
        <f>K272</f>
        <v>4957</v>
      </c>
      <c r="L271" s="15"/>
      <c r="M271" s="15"/>
      <c r="N271" s="15"/>
      <c r="O271" s="22">
        <f t="shared" ref="O271:T271" si="145">O272</f>
        <v>316.60000000000002</v>
      </c>
      <c r="P271" s="15">
        <f t="shared" si="145"/>
        <v>6014</v>
      </c>
      <c r="Q271" s="22">
        <f t="shared" si="145"/>
        <v>0</v>
      </c>
      <c r="R271" s="22">
        <f t="shared" si="145"/>
        <v>0</v>
      </c>
      <c r="S271" s="22">
        <f t="shared" si="145"/>
        <v>0</v>
      </c>
      <c r="T271" s="22">
        <f t="shared" si="145"/>
        <v>6330.6</v>
      </c>
      <c r="U271" s="13"/>
    </row>
    <row r="272" spans="1:21" ht="37.5" x14ac:dyDescent="0.2">
      <c r="A272" s="24"/>
      <c r="B272" s="6" t="s">
        <v>10</v>
      </c>
      <c r="C272" s="7">
        <v>905</v>
      </c>
      <c r="D272" s="7" t="s">
        <v>9</v>
      </c>
      <c r="E272" s="7" t="s">
        <v>20</v>
      </c>
      <c r="F272" s="7" t="s">
        <v>341</v>
      </c>
      <c r="G272" s="9">
        <v>600</v>
      </c>
      <c r="H272" s="15">
        <v>369</v>
      </c>
      <c r="I272" s="15">
        <v>7010.6</v>
      </c>
      <c r="J272" s="20">
        <v>260.89999999999998</v>
      </c>
      <c r="K272" s="22">
        <v>4957</v>
      </c>
      <c r="L272" s="22"/>
      <c r="M272" s="22"/>
      <c r="N272" s="22"/>
      <c r="O272" s="22">
        <f>158.3+158.3</f>
        <v>316.60000000000002</v>
      </c>
      <c r="P272" s="15">
        <f>3007+3007</f>
        <v>6014</v>
      </c>
      <c r="Q272" s="20"/>
      <c r="R272" s="20"/>
      <c r="S272" s="20"/>
      <c r="T272" s="69">
        <f>O272+P272+Q272+R272+S272</f>
        <v>6330.6</v>
      </c>
      <c r="U272" s="13"/>
    </row>
    <row r="273" spans="1:21" ht="116.25" customHeight="1" x14ac:dyDescent="0.2">
      <c r="A273" s="24"/>
      <c r="B273" s="6" t="s">
        <v>175</v>
      </c>
      <c r="C273" s="7">
        <v>905</v>
      </c>
      <c r="D273" s="7" t="s">
        <v>9</v>
      </c>
      <c r="E273" s="7" t="s">
        <v>20</v>
      </c>
      <c r="F273" s="7" t="s">
        <v>271</v>
      </c>
      <c r="G273" s="9" t="s">
        <v>0</v>
      </c>
      <c r="H273" s="15">
        <f>H274</f>
        <v>0</v>
      </c>
      <c r="I273" s="15">
        <f>I274</f>
        <v>156320</v>
      </c>
      <c r="J273" s="20">
        <f>J274</f>
        <v>0</v>
      </c>
      <c r="K273" s="15">
        <f>K274</f>
        <v>185242.7</v>
      </c>
      <c r="L273" s="15"/>
      <c r="M273" s="15"/>
      <c r="N273" s="15"/>
      <c r="O273" s="22">
        <f t="shared" ref="O273:T273" si="146">O274</f>
        <v>0</v>
      </c>
      <c r="P273" s="15">
        <f t="shared" si="146"/>
        <v>205865</v>
      </c>
      <c r="Q273" s="22">
        <f t="shared" si="146"/>
        <v>0</v>
      </c>
      <c r="R273" s="22">
        <f t="shared" si="146"/>
        <v>0</v>
      </c>
      <c r="S273" s="22">
        <f t="shared" si="146"/>
        <v>0</v>
      </c>
      <c r="T273" s="22">
        <f t="shared" si="146"/>
        <v>205865</v>
      </c>
      <c r="U273" s="13"/>
    </row>
    <row r="274" spans="1:21" ht="37.5" x14ac:dyDescent="0.2">
      <c r="A274" s="24"/>
      <c r="B274" s="6" t="s">
        <v>10</v>
      </c>
      <c r="C274" s="7">
        <v>905</v>
      </c>
      <c r="D274" s="7" t="s">
        <v>9</v>
      </c>
      <c r="E274" s="7" t="s">
        <v>20</v>
      </c>
      <c r="F274" s="7" t="s">
        <v>271</v>
      </c>
      <c r="G274" s="9">
        <v>600</v>
      </c>
      <c r="H274" s="15"/>
      <c r="I274" s="15">
        <v>156320</v>
      </c>
      <c r="J274" s="20"/>
      <c r="K274" s="22">
        <v>185242.7</v>
      </c>
      <c r="L274" s="22"/>
      <c r="M274" s="22"/>
      <c r="N274" s="22"/>
      <c r="O274" s="22"/>
      <c r="P274" s="15">
        <v>205865</v>
      </c>
      <c r="Q274" s="20"/>
      <c r="R274" s="20"/>
      <c r="S274" s="15">
        <v>0</v>
      </c>
      <c r="T274" s="69">
        <f>O274+P274+Q274+R274+S274</f>
        <v>205865</v>
      </c>
      <c r="U274" s="13"/>
    </row>
    <row r="275" spans="1:21" ht="57" customHeight="1" x14ac:dyDescent="0.2">
      <c r="A275" s="24"/>
      <c r="B275" s="6" t="s">
        <v>407</v>
      </c>
      <c r="C275" s="7">
        <v>905</v>
      </c>
      <c r="D275" s="8" t="s">
        <v>9</v>
      </c>
      <c r="E275" s="8" t="s">
        <v>20</v>
      </c>
      <c r="F275" s="7" t="s">
        <v>419</v>
      </c>
      <c r="G275" s="9"/>
      <c r="H275" s="15">
        <f t="shared" ref="H275:K276" si="147">H276</f>
        <v>0</v>
      </c>
      <c r="I275" s="15">
        <f t="shared" si="147"/>
        <v>5050.8</v>
      </c>
      <c r="J275" s="20">
        <f t="shared" si="147"/>
        <v>0</v>
      </c>
      <c r="K275" s="15">
        <f t="shared" si="147"/>
        <v>4946.1000000000004</v>
      </c>
      <c r="L275" s="15"/>
      <c r="M275" s="15"/>
      <c r="N275" s="15"/>
      <c r="O275" s="22">
        <f>O276</f>
        <v>0</v>
      </c>
      <c r="P275" s="15">
        <f t="shared" ref="P275:T276" si="148">P276</f>
        <v>5270.8</v>
      </c>
      <c r="Q275" s="22">
        <f t="shared" si="148"/>
        <v>0</v>
      </c>
      <c r="R275" s="22">
        <f t="shared" si="148"/>
        <v>0</v>
      </c>
      <c r="S275" s="22">
        <f t="shared" si="148"/>
        <v>0</v>
      </c>
      <c r="T275" s="22">
        <f t="shared" si="148"/>
        <v>5270.8</v>
      </c>
      <c r="U275" s="13"/>
    </row>
    <row r="276" spans="1:21" ht="22.5" customHeight="1" x14ac:dyDescent="0.2">
      <c r="A276" s="24"/>
      <c r="B276" s="6" t="s">
        <v>122</v>
      </c>
      <c r="C276" s="7">
        <v>905</v>
      </c>
      <c r="D276" s="8" t="s">
        <v>9</v>
      </c>
      <c r="E276" s="8" t="s">
        <v>20</v>
      </c>
      <c r="F276" s="7" t="s">
        <v>272</v>
      </c>
      <c r="G276" s="9"/>
      <c r="H276" s="15">
        <f t="shared" si="147"/>
        <v>0</v>
      </c>
      <c r="I276" s="15">
        <f t="shared" si="147"/>
        <v>5050.8</v>
      </c>
      <c r="J276" s="20">
        <f t="shared" si="147"/>
        <v>0</v>
      </c>
      <c r="K276" s="15">
        <f t="shared" si="147"/>
        <v>4946.1000000000004</v>
      </c>
      <c r="L276" s="15"/>
      <c r="M276" s="15"/>
      <c r="N276" s="15"/>
      <c r="O276" s="22">
        <f>O277</f>
        <v>0</v>
      </c>
      <c r="P276" s="15">
        <f t="shared" si="148"/>
        <v>5270.8</v>
      </c>
      <c r="Q276" s="22">
        <f t="shared" si="148"/>
        <v>0</v>
      </c>
      <c r="R276" s="22">
        <f t="shared" si="148"/>
        <v>0</v>
      </c>
      <c r="S276" s="22">
        <f t="shared" si="148"/>
        <v>0</v>
      </c>
      <c r="T276" s="22">
        <f t="shared" si="148"/>
        <v>5270.8</v>
      </c>
      <c r="U276" s="13"/>
    </row>
    <row r="277" spans="1:21" ht="36.75" customHeight="1" x14ac:dyDescent="0.2">
      <c r="A277" s="24"/>
      <c r="B277" s="6" t="s">
        <v>10</v>
      </c>
      <c r="C277" s="7">
        <v>905</v>
      </c>
      <c r="D277" s="8" t="s">
        <v>9</v>
      </c>
      <c r="E277" s="8" t="s">
        <v>20</v>
      </c>
      <c r="F277" s="7" t="s">
        <v>272</v>
      </c>
      <c r="G277" s="9">
        <v>600</v>
      </c>
      <c r="H277" s="15"/>
      <c r="I277" s="15">
        <v>5050.8</v>
      </c>
      <c r="J277" s="20"/>
      <c r="K277" s="22">
        <v>4946.1000000000004</v>
      </c>
      <c r="L277" s="22"/>
      <c r="M277" s="22"/>
      <c r="N277" s="22"/>
      <c r="O277" s="22"/>
      <c r="P277" s="15">
        <v>5270.8</v>
      </c>
      <c r="Q277" s="20"/>
      <c r="R277" s="20"/>
      <c r="S277" s="20"/>
      <c r="T277" s="69">
        <f>O277+P277+Q277+R277+S277</f>
        <v>5270.8</v>
      </c>
      <c r="U277" s="13"/>
    </row>
    <row r="278" spans="1:21" ht="36.75" hidden="1" customHeight="1" x14ac:dyDescent="0.2">
      <c r="A278" s="24"/>
      <c r="B278" s="6" t="s">
        <v>458</v>
      </c>
      <c r="C278" s="7">
        <v>905</v>
      </c>
      <c r="D278" s="8" t="s">
        <v>9</v>
      </c>
      <c r="E278" s="8" t="s">
        <v>20</v>
      </c>
      <c r="F278" s="7" t="s">
        <v>459</v>
      </c>
      <c r="G278" s="9"/>
      <c r="H278" s="15"/>
      <c r="I278" s="15"/>
      <c r="J278" s="20">
        <f>J279</f>
        <v>0</v>
      </c>
      <c r="K278" s="22">
        <f>K279</f>
        <v>0</v>
      </c>
      <c r="L278" s="22"/>
      <c r="M278" s="22"/>
      <c r="N278" s="22"/>
      <c r="O278" s="22">
        <f t="shared" ref="O278:T278" si="149">O279</f>
        <v>0</v>
      </c>
      <c r="P278" s="15">
        <f t="shared" si="149"/>
        <v>0</v>
      </c>
      <c r="Q278" s="22">
        <f t="shared" si="149"/>
        <v>0</v>
      </c>
      <c r="R278" s="22">
        <f t="shared" si="149"/>
        <v>0</v>
      </c>
      <c r="S278" s="22">
        <f t="shared" si="149"/>
        <v>0</v>
      </c>
      <c r="T278" s="22">
        <f t="shared" si="149"/>
        <v>0</v>
      </c>
      <c r="U278" s="13"/>
    </row>
    <row r="279" spans="1:21" ht="37.5" hidden="1" x14ac:dyDescent="0.2">
      <c r="A279" s="24"/>
      <c r="B279" s="6" t="s">
        <v>10</v>
      </c>
      <c r="C279" s="7">
        <v>905</v>
      </c>
      <c r="D279" s="8" t="s">
        <v>9</v>
      </c>
      <c r="E279" s="8" t="s">
        <v>20</v>
      </c>
      <c r="F279" s="7" t="s">
        <v>459</v>
      </c>
      <c r="G279" s="9">
        <v>600</v>
      </c>
      <c r="H279" s="15"/>
      <c r="I279" s="15"/>
      <c r="J279" s="20"/>
      <c r="K279" s="22"/>
      <c r="L279" s="22"/>
      <c r="M279" s="22"/>
      <c r="N279" s="22"/>
      <c r="O279" s="22"/>
      <c r="P279" s="15">
        <v>0</v>
      </c>
      <c r="Q279" s="15">
        <v>0</v>
      </c>
      <c r="R279" s="20"/>
      <c r="S279" s="20"/>
      <c r="T279" s="69">
        <f>O279+P279+Q279+R279+S279</f>
        <v>0</v>
      </c>
      <c r="U279" s="13"/>
    </row>
    <row r="280" spans="1:21" ht="37.5" x14ac:dyDescent="0.2">
      <c r="A280" s="24"/>
      <c r="B280" s="6" t="s">
        <v>422</v>
      </c>
      <c r="C280" s="7">
        <v>905</v>
      </c>
      <c r="D280" s="8" t="s">
        <v>9</v>
      </c>
      <c r="E280" s="8" t="s">
        <v>20</v>
      </c>
      <c r="F280" s="7" t="s">
        <v>423</v>
      </c>
      <c r="G280" s="9"/>
      <c r="H280" s="15">
        <f t="shared" ref="H280:K281" si="150">H281</f>
        <v>0</v>
      </c>
      <c r="I280" s="15">
        <f t="shared" si="150"/>
        <v>417</v>
      </c>
      <c r="J280" s="20">
        <f t="shared" si="150"/>
        <v>0</v>
      </c>
      <c r="K280" s="15">
        <f t="shared" si="150"/>
        <v>562.6</v>
      </c>
      <c r="L280" s="15"/>
      <c r="M280" s="15"/>
      <c r="N280" s="15"/>
      <c r="O280" s="22">
        <f>O281</f>
        <v>0</v>
      </c>
      <c r="P280" s="15">
        <f t="shared" ref="P280:T281" si="151">P281</f>
        <v>578.5</v>
      </c>
      <c r="Q280" s="22">
        <f t="shared" si="151"/>
        <v>0</v>
      </c>
      <c r="R280" s="22">
        <f t="shared" si="151"/>
        <v>0</v>
      </c>
      <c r="S280" s="22">
        <f t="shared" si="151"/>
        <v>0</v>
      </c>
      <c r="T280" s="22">
        <f t="shared" si="151"/>
        <v>578.5</v>
      </c>
      <c r="U280" s="13"/>
    </row>
    <row r="281" spans="1:21" ht="74.25" customHeight="1" x14ac:dyDescent="0.2">
      <c r="A281" s="24"/>
      <c r="B281" s="6" t="s">
        <v>582</v>
      </c>
      <c r="C281" s="7">
        <v>905</v>
      </c>
      <c r="D281" s="8" t="s">
        <v>9</v>
      </c>
      <c r="E281" s="8" t="s">
        <v>20</v>
      </c>
      <c r="F281" s="7" t="s">
        <v>374</v>
      </c>
      <c r="G281" s="9"/>
      <c r="H281" s="15">
        <f t="shared" si="150"/>
        <v>0</v>
      </c>
      <c r="I281" s="15">
        <f t="shared" si="150"/>
        <v>417</v>
      </c>
      <c r="J281" s="20">
        <f t="shared" si="150"/>
        <v>0</v>
      </c>
      <c r="K281" s="15">
        <f t="shared" si="150"/>
        <v>562.6</v>
      </c>
      <c r="L281" s="15"/>
      <c r="M281" s="15"/>
      <c r="N281" s="15"/>
      <c r="O281" s="22">
        <f>O282</f>
        <v>0</v>
      </c>
      <c r="P281" s="15">
        <f t="shared" si="151"/>
        <v>578.5</v>
      </c>
      <c r="Q281" s="22">
        <f t="shared" si="151"/>
        <v>0</v>
      </c>
      <c r="R281" s="22">
        <f t="shared" si="151"/>
        <v>0</v>
      </c>
      <c r="S281" s="22">
        <f t="shared" si="151"/>
        <v>0</v>
      </c>
      <c r="T281" s="22">
        <f t="shared" si="151"/>
        <v>578.5</v>
      </c>
      <c r="U281" s="13"/>
    </row>
    <row r="282" spans="1:21" ht="37.5" x14ac:dyDescent="0.2">
      <c r="A282" s="24"/>
      <c r="B282" s="6" t="s">
        <v>10</v>
      </c>
      <c r="C282" s="7">
        <v>905</v>
      </c>
      <c r="D282" s="8" t="s">
        <v>9</v>
      </c>
      <c r="E282" s="8" t="s">
        <v>20</v>
      </c>
      <c r="F282" s="7" t="s">
        <v>374</v>
      </c>
      <c r="G282" s="9">
        <v>600</v>
      </c>
      <c r="H282" s="15">
        <v>0</v>
      </c>
      <c r="I282" s="15">
        <v>417</v>
      </c>
      <c r="J282" s="20"/>
      <c r="K282" s="22">
        <v>562.6</v>
      </c>
      <c r="L282" s="22"/>
      <c r="M282" s="22"/>
      <c r="N282" s="22"/>
      <c r="O282" s="22"/>
      <c r="P282" s="15">
        <v>578.5</v>
      </c>
      <c r="Q282" s="20"/>
      <c r="R282" s="20"/>
      <c r="S282" s="20">
        <v>0</v>
      </c>
      <c r="T282" s="69">
        <f>O282+P282+Q282+R282+S282</f>
        <v>578.5</v>
      </c>
      <c r="U282" s="13"/>
    </row>
    <row r="283" spans="1:21" ht="37.5" x14ac:dyDescent="0.2">
      <c r="A283" s="24"/>
      <c r="B283" s="6" t="s">
        <v>438</v>
      </c>
      <c r="C283" s="7">
        <v>905</v>
      </c>
      <c r="D283" s="8" t="s">
        <v>9</v>
      </c>
      <c r="E283" s="8" t="s">
        <v>20</v>
      </c>
      <c r="F283" s="7" t="s">
        <v>437</v>
      </c>
      <c r="G283" s="9"/>
      <c r="H283" s="15"/>
      <c r="I283" s="15"/>
      <c r="J283" s="20">
        <f>J284</f>
        <v>0</v>
      </c>
      <c r="K283" s="15">
        <f>K284</f>
        <v>16874</v>
      </c>
      <c r="L283" s="15"/>
      <c r="M283" s="15"/>
      <c r="N283" s="15"/>
      <c r="O283" s="22">
        <f>O284</f>
        <v>0</v>
      </c>
      <c r="P283" s="15">
        <f t="shared" ref="P283:T284" si="152">P284</f>
        <v>15624</v>
      </c>
      <c r="Q283" s="22">
        <f t="shared" si="152"/>
        <v>0</v>
      </c>
      <c r="R283" s="22">
        <f t="shared" si="152"/>
        <v>0</v>
      </c>
      <c r="S283" s="22">
        <f t="shared" si="152"/>
        <v>0</v>
      </c>
      <c r="T283" s="22">
        <f t="shared" si="152"/>
        <v>15624</v>
      </c>
      <c r="U283" s="13"/>
    </row>
    <row r="284" spans="1:21" ht="56.25" x14ac:dyDescent="0.2">
      <c r="A284" s="24"/>
      <c r="B284" s="6" t="s">
        <v>435</v>
      </c>
      <c r="C284" s="7">
        <v>905</v>
      </c>
      <c r="D284" s="8" t="s">
        <v>9</v>
      </c>
      <c r="E284" s="8" t="s">
        <v>20</v>
      </c>
      <c r="F284" s="7" t="s">
        <v>436</v>
      </c>
      <c r="G284" s="9"/>
      <c r="H284" s="15"/>
      <c r="I284" s="15"/>
      <c r="J284" s="20">
        <f>J285</f>
        <v>0</v>
      </c>
      <c r="K284" s="15">
        <f>K285</f>
        <v>16874</v>
      </c>
      <c r="L284" s="15"/>
      <c r="M284" s="15"/>
      <c r="N284" s="15"/>
      <c r="O284" s="22">
        <f>O285</f>
        <v>0</v>
      </c>
      <c r="P284" s="15">
        <f t="shared" si="152"/>
        <v>15624</v>
      </c>
      <c r="Q284" s="22">
        <f t="shared" si="152"/>
        <v>0</v>
      </c>
      <c r="R284" s="22">
        <f t="shared" si="152"/>
        <v>0</v>
      </c>
      <c r="S284" s="22">
        <f t="shared" si="152"/>
        <v>0</v>
      </c>
      <c r="T284" s="22">
        <f t="shared" si="152"/>
        <v>15624</v>
      </c>
      <c r="U284" s="13"/>
    </row>
    <row r="285" spans="1:21" ht="37.5" x14ac:dyDescent="0.2">
      <c r="A285" s="24"/>
      <c r="B285" s="6" t="s">
        <v>10</v>
      </c>
      <c r="C285" s="7">
        <v>905</v>
      </c>
      <c r="D285" s="8" t="s">
        <v>9</v>
      </c>
      <c r="E285" s="8" t="s">
        <v>20</v>
      </c>
      <c r="F285" s="7" t="s">
        <v>436</v>
      </c>
      <c r="G285" s="9">
        <v>600</v>
      </c>
      <c r="H285" s="15"/>
      <c r="I285" s="15"/>
      <c r="J285" s="20"/>
      <c r="K285" s="22">
        <v>16874</v>
      </c>
      <c r="L285" s="22"/>
      <c r="M285" s="22"/>
      <c r="N285" s="22"/>
      <c r="O285" s="22"/>
      <c r="P285" s="15">
        <v>15624</v>
      </c>
      <c r="Q285" s="20"/>
      <c r="R285" s="20"/>
      <c r="S285" s="20"/>
      <c r="T285" s="69">
        <f>O285+P285+Q285+R285+S285</f>
        <v>15624</v>
      </c>
      <c r="U285" s="13"/>
    </row>
    <row r="286" spans="1:21" ht="39" customHeight="1" x14ac:dyDescent="0.2">
      <c r="A286" s="24"/>
      <c r="B286" s="6" t="s">
        <v>424</v>
      </c>
      <c r="C286" s="7">
        <v>905</v>
      </c>
      <c r="D286" s="8" t="s">
        <v>9</v>
      </c>
      <c r="E286" s="8" t="s">
        <v>20</v>
      </c>
      <c r="F286" s="7" t="s">
        <v>425</v>
      </c>
      <c r="G286" s="9"/>
      <c r="H286" s="15">
        <f t="shared" ref="H286:K287" si="153">H287</f>
        <v>0</v>
      </c>
      <c r="I286" s="15">
        <f t="shared" si="153"/>
        <v>169.7</v>
      </c>
      <c r="J286" s="20">
        <f t="shared" si="153"/>
        <v>0</v>
      </c>
      <c r="K286" s="15">
        <f t="shared" si="153"/>
        <v>16812.2</v>
      </c>
      <c r="L286" s="15"/>
      <c r="M286" s="15"/>
      <c r="N286" s="15"/>
      <c r="O286" s="22">
        <f>O287</f>
        <v>0</v>
      </c>
      <c r="P286" s="15">
        <f t="shared" ref="P286:T287" si="154">P287</f>
        <v>20064.7</v>
      </c>
      <c r="Q286" s="22">
        <f t="shared" si="154"/>
        <v>0</v>
      </c>
      <c r="R286" s="22">
        <f t="shared" si="154"/>
        <v>0</v>
      </c>
      <c r="S286" s="22">
        <f t="shared" si="154"/>
        <v>0</v>
      </c>
      <c r="T286" s="22">
        <f t="shared" si="154"/>
        <v>20074.732350000002</v>
      </c>
      <c r="U286" s="13"/>
    </row>
    <row r="287" spans="1:21" ht="56.25" x14ac:dyDescent="0.2">
      <c r="A287" s="24"/>
      <c r="B287" s="6" t="s">
        <v>378</v>
      </c>
      <c r="C287" s="7">
        <v>905</v>
      </c>
      <c r="D287" s="8" t="s">
        <v>9</v>
      </c>
      <c r="E287" s="8" t="s">
        <v>20</v>
      </c>
      <c r="F287" s="7" t="s">
        <v>379</v>
      </c>
      <c r="G287" s="9"/>
      <c r="H287" s="15">
        <f t="shared" si="153"/>
        <v>0</v>
      </c>
      <c r="I287" s="15">
        <f t="shared" si="153"/>
        <v>169.7</v>
      </c>
      <c r="J287" s="20">
        <f t="shared" si="153"/>
        <v>0</v>
      </c>
      <c r="K287" s="15">
        <f t="shared" si="153"/>
        <v>16812.2</v>
      </c>
      <c r="L287" s="15"/>
      <c r="M287" s="15"/>
      <c r="N287" s="15"/>
      <c r="O287" s="22">
        <f>O288</f>
        <v>0</v>
      </c>
      <c r="P287" s="15">
        <f t="shared" si="154"/>
        <v>20064.7</v>
      </c>
      <c r="Q287" s="22">
        <f t="shared" si="154"/>
        <v>0</v>
      </c>
      <c r="R287" s="22">
        <f t="shared" si="154"/>
        <v>0</v>
      </c>
      <c r="S287" s="22">
        <f t="shared" si="154"/>
        <v>0</v>
      </c>
      <c r="T287" s="22">
        <f t="shared" si="154"/>
        <v>20074.732350000002</v>
      </c>
      <c r="U287" s="13"/>
    </row>
    <row r="288" spans="1:21" ht="37.5" x14ac:dyDescent="0.2">
      <c r="A288" s="24"/>
      <c r="B288" s="6" t="s">
        <v>10</v>
      </c>
      <c r="C288" s="7">
        <v>905</v>
      </c>
      <c r="D288" s="8" t="s">
        <v>9</v>
      </c>
      <c r="E288" s="8" t="s">
        <v>20</v>
      </c>
      <c r="F288" s="7" t="s">
        <v>379</v>
      </c>
      <c r="G288" s="9">
        <v>600</v>
      </c>
      <c r="H288" s="15">
        <v>0</v>
      </c>
      <c r="I288" s="15">
        <v>169.7</v>
      </c>
      <c r="J288" s="20"/>
      <c r="K288" s="22">
        <v>16812.2</v>
      </c>
      <c r="L288" s="22"/>
      <c r="M288" s="22"/>
      <c r="N288" s="22"/>
      <c r="O288" s="22"/>
      <c r="P288" s="15">
        <v>20064.7</v>
      </c>
      <c r="Q288" s="15">
        <v>0</v>
      </c>
      <c r="R288" s="15">
        <v>0</v>
      </c>
      <c r="S288" s="15">
        <v>0</v>
      </c>
      <c r="T288" s="72">
        <f>20064.7+10.03235</f>
        <v>20074.732350000002</v>
      </c>
      <c r="U288" s="13"/>
    </row>
    <row r="289" spans="1:21" ht="79.5" customHeight="1" x14ac:dyDescent="0.2">
      <c r="A289" s="24"/>
      <c r="B289" s="6" t="s">
        <v>489</v>
      </c>
      <c r="C289" s="7">
        <v>905</v>
      </c>
      <c r="D289" s="7" t="s">
        <v>9</v>
      </c>
      <c r="E289" s="7" t="s">
        <v>20</v>
      </c>
      <c r="F289" s="7" t="s">
        <v>490</v>
      </c>
      <c r="G289" s="9"/>
      <c r="H289" s="15"/>
      <c r="I289" s="15"/>
      <c r="J289" s="20"/>
      <c r="K289" s="22">
        <f>K290</f>
        <v>2902</v>
      </c>
      <c r="L289" s="22"/>
      <c r="M289" s="22"/>
      <c r="N289" s="22"/>
      <c r="O289" s="22">
        <f t="shared" ref="O289:T289" si="155">O290</f>
        <v>0</v>
      </c>
      <c r="P289" s="15">
        <f t="shared" si="155"/>
        <v>2805</v>
      </c>
      <c r="Q289" s="22">
        <f t="shared" si="155"/>
        <v>0</v>
      </c>
      <c r="R289" s="22">
        <f t="shared" si="155"/>
        <v>0</v>
      </c>
      <c r="S289" s="22">
        <f t="shared" si="155"/>
        <v>0</v>
      </c>
      <c r="T289" s="22">
        <f t="shared" si="155"/>
        <v>2952.6315800000002</v>
      </c>
      <c r="U289" s="13"/>
    </row>
    <row r="290" spans="1:21" ht="37.5" x14ac:dyDescent="0.2">
      <c r="A290" s="24"/>
      <c r="B290" s="6" t="s">
        <v>10</v>
      </c>
      <c r="C290" s="7">
        <v>905</v>
      </c>
      <c r="D290" s="7" t="s">
        <v>9</v>
      </c>
      <c r="E290" s="7" t="s">
        <v>20</v>
      </c>
      <c r="F290" s="7" t="s">
        <v>490</v>
      </c>
      <c r="G290" s="9">
        <v>600</v>
      </c>
      <c r="H290" s="15"/>
      <c r="I290" s="15"/>
      <c r="J290" s="20"/>
      <c r="K290" s="22">
        <v>2902</v>
      </c>
      <c r="L290" s="22"/>
      <c r="M290" s="22"/>
      <c r="N290" s="22"/>
      <c r="O290" s="22"/>
      <c r="P290" s="15">
        <v>2805</v>
      </c>
      <c r="Q290" s="15">
        <v>0</v>
      </c>
      <c r="R290" s="15">
        <v>0</v>
      </c>
      <c r="S290" s="15">
        <v>0</v>
      </c>
      <c r="T290" s="72">
        <f>2805+147.63158</f>
        <v>2952.6315800000002</v>
      </c>
      <c r="U290" s="13"/>
    </row>
    <row r="291" spans="1:21" ht="39.75" customHeight="1" x14ac:dyDescent="0.2">
      <c r="A291" s="24"/>
      <c r="B291" s="6" t="s">
        <v>560</v>
      </c>
      <c r="C291" s="7">
        <v>905</v>
      </c>
      <c r="D291" s="7" t="s">
        <v>9</v>
      </c>
      <c r="E291" s="7" t="s">
        <v>20</v>
      </c>
      <c r="F291" s="7" t="s">
        <v>559</v>
      </c>
      <c r="G291" s="9"/>
      <c r="H291" s="15"/>
      <c r="I291" s="15"/>
      <c r="J291" s="20"/>
      <c r="K291" s="22"/>
      <c r="L291" s="22"/>
      <c r="M291" s="22"/>
      <c r="N291" s="22"/>
      <c r="O291" s="22">
        <f>O292</f>
        <v>0</v>
      </c>
      <c r="P291" s="15">
        <f>P292</f>
        <v>497</v>
      </c>
      <c r="Q291" s="15"/>
      <c r="R291" s="15"/>
      <c r="S291" s="15"/>
      <c r="T291" s="69">
        <f>T292</f>
        <v>497</v>
      </c>
      <c r="U291" s="13"/>
    </row>
    <row r="292" spans="1:21" ht="81" customHeight="1" x14ac:dyDescent="0.2">
      <c r="A292" s="24"/>
      <c r="B292" s="6" t="s">
        <v>558</v>
      </c>
      <c r="C292" s="7">
        <v>905</v>
      </c>
      <c r="D292" s="7" t="s">
        <v>9</v>
      </c>
      <c r="E292" s="7" t="s">
        <v>20</v>
      </c>
      <c r="F292" s="7" t="s">
        <v>557</v>
      </c>
      <c r="G292" s="9"/>
      <c r="H292" s="15"/>
      <c r="I292" s="15"/>
      <c r="J292" s="20"/>
      <c r="K292" s="22"/>
      <c r="L292" s="22"/>
      <c r="M292" s="22"/>
      <c r="N292" s="22"/>
      <c r="O292" s="22">
        <f>O293</f>
        <v>0</v>
      </c>
      <c r="P292" s="15">
        <f t="shared" ref="P292:T292" si="156">P293</f>
        <v>497</v>
      </c>
      <c r="Q292" s="15">
        <f t="shared" si="156"/>
        <v>0</v>
      </c>
      <c r="R292" s="15">
        <f t="shared" si="156"/>
        <v>0</v>
      </c>
      <c r="S292" s="15">
        <f t="shared" si="156"/>
        <v>0</v>
      </c>
      <c r="T292" s="69">
        <f t="shared" si="156"/>
        <v>497</v>
      </c>
      <c r="U292" s="13"/>
    </row>
    <row r="293" spans="1:21" ht="36" customHeight="1" x14ac:dyDescent="0.2">
      <c r="A293" s="24"/>
      <c r="B293" s="6" t="s">
        <v>10</v>
      </c>
      <c r="C293" s="7">
        <v>905</v>
      </c>
      <c r="D293" s="7" t="s">
        <v>9</v>
      </c>
      <c r="E293" s="7" t="s">
        <v>20</v>
      </c>
      <c r="F293" s="7" t="s">
        <v>557</v>
      </c>
      <c r="G293" s="9">
        <v>600</v>
      </c>
      <c r="H293" s="15"/>
      <c r="I293" s="15"/>
      <c r="J293" s="20"/>
      <c r="K293" s="22"/>
      <c r="L293" s="22"/>
      <c r="M293" s="22"/>
      <c r="N293" s="22"/>
      <c r="O293" s="22">
        <v>0</v>
      </c>
      <c r="P293" s="15">
        <v>497</v>
      </c>
      <c r="Q293" s="15"/>
      <c r="R293" s="15"/>
      <c r="S293" s="15"/>
      <c r="T293" s="69">
        <f>O293+P293+Q293+R293+S293</f>
        <v>497</v>
      </c>
      <c r="U293" s="13"/>
    </row>
    <row r="294" spans="1:21" ht="39.75" hidden="1" customHeight="1" x14ac:dyDescent="0.2">
      <c r="A294" s="24"/>
      <c r="B294" s="6" t="s">
        <v>421</v>
      </c>
      <c r="C294" s="7">
        <v>905</v>
      </c>
      <c r="D294" s="7" t="s">
        <v>9</v>
      </c>
      <c r="E294" s="7" t="s">
        <v>20</v>
      </c>
      <c r="F294" s="7" t="s">
        <v>420</v>
      </c>
      <c r="G294" s="9"/>
      <c r="H294" s="15">
        <f t="shared" ref="H294:K295" si="157">H295</f>
        <v>173.9</v>
      </c>
      <c r="I294" s="15">
        <f t="shared" si="157"/>
        <v>3303.5</v>
      </c>
      <c r="J294" s="20">
        <f t="shared" si="157"/>
        <v>6</v>
      </c>
      <c r="K294" s="15">
        <f t="shared" si="157"/>
        <v>8888.9</v>
      </c>
      <c r="L294" s="15"/>
      <c r="M294" s="15"/>
      <c r="N294" s="15"/>
      <c r="O294" s="22">
        <f>O295</f>
        <v>0</v>
      </c>
      <c r="P294" s="15">
        <f t="shared" ref="P294:T295" si="158">P295</f>
        <v>0</v>
      </c>
      <c r="Q294" s="22">
        <f t="shared" si="158"/>
        <v>0</v>
      </c>
      <c r="R294" s="22">
        <f t="shared" si="158"/>
        <v>0</v>
      </c>
      <c r="S294" s="22">
        <f t="shared" si="158"/>
        <v>0</v>
      </c>
      <c r="T294" s="22">
        <f t="shared" si="158"/>
        <v>0</v>
      </c>
      <c r="U294" s="13"/>
    </row>
    <row r="295" spans="1:21" ht="56.25" hidden="1" x14ac:dyDescent="0.2">
      <c r="A295" s="24"/>
      <c r="B295" s="6" t="s">
        <v>311</v>
      </c>
      <c r="C295" s="7">
        <v>905</v>
      </c>
      <c r="D295" s="7" t="s">
        <v>9</v>
      </c>
      <c r="E295" s="7" t="s">
        <v>20</v>
      </c>
      <c r="F295" s="7" t="s">
        <v>360</v>
      </c>
      <c r="G295" s="9"/>
      <c r="H295" s="46">
        <f t="shared" si="157"/>
        <v>173.9</v>
      </c>
      <c r="I295" s="15">
        <f t="shared" si="157"/>
        <v>3303.5</v>
      </c>
      <c r="J295" s="20">
        <f t="shared" si="157"/>
        <v>6</v>
      </c>
      <c r="K295" s="15">
        <f t="shared" si="157"/>
        <v>8888.9</v>
      </c>
      <c r="L295" s="15"/>
      <c r="M295" s="15"/>
      <c r="N295" s="15"/>
      <c r="O295" s="22">
        <f>O296</f>
        <v>0</v>
      </c>
      <c r="P295" s="15">
        <f t="shared" si="158"/>
        <v>0</v>
      </c>
      <c r="Q295" s="22">
        <f t="shared" si="158"/>
        <v>0</v>
      </c>
      <c r="R295" s="22">
        <f t="shared" si="158"/>
        <v>0</v>
      </c>
      <c r="S295" s="22">
        <f t="shared" si="158"/>
        <v>0</v>
      </c>
      <c r="T295" s="22">
        <f t="shared" si="158"/>
        <v>0</v>
      </c>
      <c r="U295" s="13"/>
    </row>
    <row r="296" spans="1:21" ht="37.5" hidden="1" x14ac:dyDescent="0.2">
      <c r="A296" s="24"/>
      <c r="B296" s="6" t="s">
        <v>10</v>
      </c>
      <c r="C296" s="7">
        <v>905</v>
      </c>
      <c r="D296" s="7" t="s">
        <v>9</v>
      </c>
      <c r="E296" s="7" t="s">
        <v>20</v>
      </c>
      <c r="F296" s="7" t="s">
        <v>360</v>
      </c>
      <c r="G296" s="9">
        <v>600</v>
      </c>
      <c r="H296" s="15">
        <v>173.9</v>
      </c>
      <c r="I296" s="15">
        <v>3303.5</v>
      </c>
      <c r="J296" s="20">
        <v>6</v>
      </c>
      <c r="K296" s="22">
        <v>8888.9</v>
      </c>
      <c r="L296" s="22"/>
      <c r="M296" s="22"/>
      <c r="N296" s="22"/>
      <c r="O296" s="22">
        <f>3.733-3.733</f>
        <v>0</v>
      </c>
      <c r="P296" s="15"/>
      <c r="Q296" s="15">
        <v>0</v>
      </c>
      <c r="R296" s="15">
        <v>0</v>
      </c>
      <c r="S296" s="15">
        <v>0</v>
      </c>
      <c r="T296" s="69">
        <f>O296+P296+Q296+R296+S296</f>
        <v>0</v>
      </c>
      <c r="U296" s="13"/>
    </row>
    <row r="297" spans="1:21" ht="48" customHeight="1" x14ac:dyDescent="0.2">
      <c r="A297" s="24"/>
      <c r="B297" s="25" t="s">
        <v>59</v>
      </c>
      <c r="C297" s="7">
        <v>905</v>
      </c>
      <c r="D297" s="8" t="s">
        <v>9</v>
      </c>
      <c r="E297" s="8" t="s">
        <v>20</v>
      </c>
      <c r="F297" s="7" t="s">
        <v>141</v>
      </c>
      <c r="G297" s="9"/>
      <c r="H297" s="15">
        <f t="shared" ref="H297:K298" si="159">H298</f>
        <v>371</v>
      </c>
      <c r="I297" s="15">
        <f t="shared" si="159"/>
        <v>0</v>
      </c>
      <c r="J297" s="20">
        <f t="shared" si="159"/>
        <v>946.4</v>
      </c>
      <c r="K297" s="15">
        <f t="shared" si="159"/>
        <v>0</v>
      </c>
      <c r="L297" s="15"/>
      <c r="M297" s="15"/>
      <c r="N297" s="15"/>
      <c r="O297" s="22">
        <f>O298</f>
        <v>1072.9000000000001</v>
      </c>
      <c r="P297" s="15">
        <f t="shared" ref="P297:T298" si="160">P298</f>
        <v>0</v>
      </c>
      <c r="Q297" s="15">
        <f t="shared" si="160"/>
        <v>0</v>
      </c>
      <c r="R297" s="22">
        <f t="shared" si="160"/>
        <v>0</v>
      </c>
      <c r="S297" s="22">
        <f t="shared" si="160"/>
        <v>0</v>
      </c>
      <c r="T297" s="22">
        <f t="shared" si="160"/>
        <v>1072.9000000000001</v>
      </c>
      <c r="U297" s="13"/>
    </row>
    <row r="298" spans="1:21" ht="37.5" x14ac:dyDescent="0.2">
      <c r="A298" s="24"/>
      <c r="B298" s="6" t="s">
        <v>143</v>
      </c>
      <c r="C298" s="7">
        <v>905</v>
      </c>
      <c r="D298" s="8" t="s">
        <v>9</v>
      </c>
      <c r="E298" s="8" t="s">
        <v>20</v>
      </c>
      <c r="F298" s="7" t="s">
        <v>142</v>
      </c>
      <c r="G298" s="9"/>
      <c r="H298" s="15">
        <f t="shared" si="159"/>
        <v>371</v>
      </c>
      <c r="I298" s="15">
        <f t="shared" si="159"/>
        <v>0</v>
      </c>
      <c r="J298" s="20">
        <f t="shared" si="159"/>
        <v>946.4</v>
      </c>
      <c r="K298" s="15">
        <f t="shared" si="159"/>
        <v>0</v>
      </c>
      <c r="L298" s="15"/>
      <c r="M298" s="15"/>
      <c r="N298" s="15"/>
      <c r="O298" s="22">
        <f>O299</f>
        <v>1072.9000000000001</v>
      </c>
      <c r="P298" s="15">
        <f t="shared" si="160"/>
        <v>0</v>
      </c>
      <c r="Q298" s="15">
        <f t="shared" si="160"/>
        <v>0</v>
      </c>
      <c r="R298" s="22">
        <f t="shared" si="160"/>
        <v>0</v>
      </c>
      <c r="S298" s="22">
        <f t="shared" si="160"/>
        <v>0</v>
      </c>
      <c r="T298" s="22">
        <f t="shared" si="160"/>
        <v>1072.9000000000001</v>
      </c>
      <c r="U298" s="13"/>
    </row>
    <row r="299" spans="1:21" ht="34.5" customHeight="1" x14ac:dyDescent="0.2">
      <c r="A299" s="24"/>
      <c r="B299" s="6" t="s">
        <v>10</v>
      </c>
      <c r="C299" s="7">
        <v>905</v>
      </c>
      <c r="D299" s="8" t="s">
        <v>9</v>
      </c>
      <c r="E299" s="8" t="s">
        <v>20</v>
      </c>
      <c r="F299" s="7" t="s">
        <v>142</v>
      </c>
      <c r="G299" s="9">
        <v>600</v>
      </c>
      <c r="H299" s="15">
        <v>371</v>
      </c>
      <c r="I299" s="15">
        <v>0</v>
      </c>
      <c r="J299" s="20">
        <v>946.4</v>
      </c>
      <c r="K299" s="22"/>
      <c r="L299" s="22"/>
      <c r="M299" s="22"/>
      <c r="N299" s="22"/>
      <c r="O299" s="22">
        <v>1072.9000000000001</v>
      </c>
      <c r="P299" s="15">
        <v>0</v>
      </c>
      <c r="Q299" s="15">
        <v>0</v>
      </c>
      <c r="R299" s="15">
        <v>0</v>
      </c>
      <c r="S299" s="15">
        <v>0</v>
      </c>
      <c r="T299" s="69">
        <f>O299+P299+Q299+R299+S299</f>
        <v>1072.9000000000001</v>
      </c>
      <c r="U299" s="13"/>
    </row>
    <row r="300" spans="1:21" ht="40.5" hidden="1" customHeight="1" x14ac:dyDescent="0.2">
      <c r="A300" s="24"/>
      <c r="B300" s="6" t="s">
        <v>502</v>
      </c>
      <c r="C300" s="7">
        <v>905</v>
      </c>
      <c r="D300" s="8" t="s">
        <v>9</v>
      </c>
      <c r="E300" s="8" t="s">
        <v>20</v>
      </c>
      <c r="F300" s="7" t="s">
        <v>504</v>
      </c>
      <c r="G300" s="9"/>
      <c r="H300" s="15"/>
      <c r="I300" s="15"/>
      <c r="J300" s="20" t="e">
        <f>#REF!</f>
        <v>#REF!</v>
      </c>
      <c r="K300" s="20" t="e">
        <f>#REF!</f>
        <v>#REF!</v>
      </c>
      <c r="L300" s="20" t="e">
        <f>#REF!</f>
        <v>#REF!</v>
      </c>
      <c r="M300" s="20" t="e">
        <f>#REF!</f>
        <v>#REF!</v>
      </c>
      <c r="N300" s="20" t="e">
        <f>#REF!</f>
        <v>#REF!</v>
      </c>
      <c r="O300" s="22">
        <f>O301</f>
        <v>0</v>
      </c>
      <c r="P300" s="15">
        <f>P301</f>
        <v>0</v>
      </c>
      <c r="Q300" s="22">
        <f>Q301</f>
        <v>0</v>
      </c>
      <c r="R300" s="22">
        <v>0</v>
      </c>
      <c r="S300" s="22">
        <f>S301</f>
        <v>0</v>
      </c>
      <c r="T300" s="22">
        <f>T301</f>
        <v>0</v>
      </c>
      <c r="U300" s="13"/>
    </row>
    <row r="301" spans="1:21" ht="37.5" hidden="1" x14ac:dyDescent="0.2">
      <c r="A301" s="24"/>
      <c r="B301" s="6" t="s">
        <v>503</v>
      </c>
      <c r="C301" s="7">
        <v>905</v>
      </c>
      <c r="D301" s="8" t="s">
        <v>9</v>
      </c>
      <c r="E301" s="8" t="s">
        <v>20</v>
      </c>
      <c r="F301" s="7" t="s">
        <v>505</v>
      </c>
      <c r="G301" s="9"/>
      <c r="H301" s="15"/>
      <c r="I301" s="15"/>
      <c r="J301" s="20">
        <f>J302</f>
        <v>54.9</v>
      </c>
      <c r="K301" s="20">
        <f t="shared" ref="K301:T301" si="161">K302</f>
        <v>0</v>
      </c>
      <c r="L301" s="20">
        <f t="shared" si="161"/>
        <v>0</v>
      </c>
      <c r="M301" s="20">
        <f t="shared" si="161"/>
        <v>0</v>
      </c>
      <c r="N301" s="20">
        <f t="shared" si="161"/>
        <v>0</v>
      </c>
      <c r="O301" s="22">
        <f t="shared" si="161"/>
        <v>0</v>
      </c>
      <c r="P301" s="15">
        <f t="shared" si="161"/>
        <v>0</v>
      </c>
      <c r="Q301" s="22">
        <f t="shared" si="161"/>
        <v>0</v>
      </c>
      <c r="R301" s="22">
        <f t="shared" si="161"/>
        <v>0</v>
      </c>
      <c r="S301" s="22">
        <f t="shared" si="161"/>
        <v>0</v>
      </c>
      <c r="T301" s="22">
        <f t="shared" si="161"/>
        <v>0</v>
      </c>
      <c r="U301" s="13"/>
    </row>
    <row r="302" spans="1:21" ht="37.5" hidden="1" x14ac:dyDescent="0.2">
      <c r="A302" s="24"/>
      <c r="B302" s="6" t="s">
        <v>10</v>
      </c>
      <c r="C302" s="7">
        <v>905</v>
      </c>
      <c r="D302" s="8" t="s">
        <v>9</v>
      </c>
      <c r="E302" s="8" t="s">
        <v>20</v>
      </c>
      <c r="F302" s="7" t="s">
        <v>505</v>
      </c>
      <c r="G302" s="9">
        <v>600</v>
      </c>
      <c r="H302" s="15"/>
      <c r="I302" s="15"/>
      <c r="J302" s="20">
        <v>54.9</v>
      </c>
      <c r="K302" s="22"/>
      <c r="L302" s="22"/>
      <c r="M302" s="22"/>
      <c r="N302" s="22"/>
      <c r="O302" s="22">
        <v>0</v>
      </c>
      <c r="P302" s="15">
        <v>0</v>
      </c>
      <c r="Q302" s="15">
        <v>0</v>
      </c>
      <c r="R302" s="15">
        <v>0</v>
      </c>
      <c r="S302" s="15">
        <v>0</v>
      </c>
      <c r="T302" s="69">
        <f>O302+P302+Q302+R302+S302</f>
        <v>0</v>
      </c>
      <c r="U302" s="13"/>
    </row>
    <row r="303" spans="1:21" ht="0.75" hidden="1" customHeight="1" x14ac:dyDescent="0.2">
      <c r="A303" s="24"/>
      <c r="B303" s="6" t="s">
        <v>117</v>
      </c>
      <c r="C303" s="7">
        <v>905</v>
      </c>
      <c r="D303" s="8" t="s">
        <v>9</v>
      </c>
      <c r="E303" s="8" t="s">
        <v>20</v>
      </c>
      <c r="F303" s="7" t="s">
        <v>176</v>
      </c>
      <c r="G303" s="9"/>
      <c r="H303" s="15">
        <f t="shared" ref="H303:K304" si="162">H304</f>
        <v>100</v>
      </c>
      <c r="I303" s="15">
        <f t="shared" si="162"/>
        <v>0</v>
      </c>
      <c r="J303" s="20">
        <f t="shared" si="162"/>
        <v>68</v>
      </c>
      <c r="K303" s="15">
        <f t="shared" si="162"/>
        <v>0</v>
      </c>
      <c r="L303" s="15"/>
      <c r="M303" s="15"/>
      <c r="N303" s="15"/>
      <c r="O303" s="22">
        <f>O304</f>
        <v>0</v>
      </c>
      <c r="P303" s="15">
        <f t="shared" ref="P303:T304" si="163">P304</f>
        <v>0</v>
      </c>
      <c r="Q303" s="22">
        <f t="shared" si="163"/>
        <v>0</v>
      </c>
      <c r="R303" s="22">
        <f t="shared" si="163"/>
        <v>0</v>
      </c>
      <c r="S303" s="22">
        <f t="shared" si="163"/>
        <v>0</v>
      </c>
      <c r="T303" s="22">
        <f t="shared" si="163"/>
        <v>0</v>
      </c>
      <c r="U303" s="13"/>
    </row>
    <row r="304" spans="1:21" ht="37.5" hidden="1" x14ac:dyDescent="0.2">
      <c r="A304" s="24"/>
      <c r="B304" s="6" t="s">
        <v>118</v>
      </c>
      <c r="C304" s="7">
        <v>905</v>
      </c>
      <c r="D304" s="8" t="s">
        <v>9</v>
      </c>
      <c r="E304" s="8" t="s">
        <v>20</v>
      </c>
      <c r="F304" s="7" t="s">
        <v>177</v>
      </c>
      <c r="G304" s="9"/>
      <c r="H304" s="15">
        <f t="shared" si="162"/>
        <v>100</v>
      </c>
      <c r="I304" s="15">
        <f t="shared" si="162"/>
        <v>0</v>
      </c>
      <c r="J304" s="20">
        <f t="shared" si="162"/>
        <v>68</v>
      </c>
      <c r="K304" s="15">
        <f t="shared" si="162"/>
        <v>0</v>
      </c>
      <c r="L304" s="15"/>
      <c r="M304" s="15"/>
      <c r="N304" s="15"/>
      <c r="O304" s="22">
        <f>O305</f>
        <v>0</v>
      </c>
      <c r="P304" s="15">
        <f t="shared" si="163"/>
        <v>0</v>
      </c>
      <c r="Q304" s="22">
        <f t="shared" si="163"/>
        <v>0</v>
      </c>
      <c r="R304" s="22">
        <f t="shared" si="163"/>
        <v>0</v>
      </c>
      <c r="S304" s="22">
        <f t="shared" si="163"/>
        <v>0</v>
      </c>
      <c r="T304" s="22">
        <f t="shared" si="163"/>
        <v>0</v>
      </c>
      <c r="U304" s="13"/>
    </row>
    <row r="305" spans="1:21" ht="37.5" hidden="1" x14ac:dyDescent="0.2">
      <c r="A305" s="24"/>
      <c r="B305" s="6" t="s">
        <v>10</v>
      </c>
      <c r="C305" s="7">
        <v>905</v>
      </c>
      <c r="D305" s="8" t="s">
        <v>9</v>
      </c>
      <c r="E305" s="8" t="s">
        <v>20</v>
      </c>
      <c r="F305" s="7" t="s">
        <v>177</v>
      </c>
      <c r="G305" s="9">
        <v>600</v>
      </c>
      <c r="H305" s="15">
        <v>100</v>
      </c>
      <c r="I305" s="15"/>
      <c r="J305" s="20">
        <v>68</v>
      </c>
      <c r="K305" s="22"/>
      <c r="L305" s="22"/>
      <c r="M305" s="22"/>
      <c r="N305" s="22"/>
      <c r="O305" s="22"/>
      <c r="P305" s="15">
        <v>0</v>
      </c>
      <c r="Q305" s="20"/>
      <c r="R305" s="20"/>
      <c r="S305" s="20"/>
      <c r="T305" s="69">
        <f>O305+P305+Q305+R305+S305</f>
        <v>0</v>
      </c>
      <c r="U305" s="13"/>
    </row>
    <row r="306" spans="1:21" ht="21" hidden="1" customHeight="1" x14ac:dyDescent="0.2">
      <c r="A306" s="24"/>
      <c r="B306" s="6" t="s">
        <v>427</v>
      </c>
      <c r="C306" s="7">
        <v>905</v>
      </c>
      <c r="D306" s="8" t="s">
        <v>9</v>
      </c>
      <c r="E306" s="8" t="s">
        <v>20</v>
      </c>
      <c r="F306" s="7" t="s">
        <v>139</v>
      </c>
      <c r="G306" s="9"/>
      <c r="H306" s="15">
        <f t="shared" ref="H306:K307" si="164">H307</f>
        <v>546</v>
      </c>
      <c r="I306" s="15">
        <f t="shared" si="164"/>
        <v>0</v>
      </c>
      <c r="J306" s="20">
        <f t="shared" si="164"/>
        <v>296</v>
      </c>
      <c r="K306" s="15">
        <f t="shared" si="164"/>
        <v>0</v>
      </c>
      <c r="L306" s="15"/>
      <c r="M306" s="15"/>
      <c r="N306" s="15"/>
      <c r="O306" s="22">
        <f>O307</f>
        <v>0</v>
      </c>
      <c r="P306" s="15">
        <f t="shared" ref="P306:T307" si="165">P307</f>
        <v>0</v>
      </c>
      <c r="Q306" s="22">
        <f t="shared" si="165"/>
        <v>0</v>
      </c>
      <c r="R306" s="22">
        <f t="shared" si="165"/>
        <v>0</v>
      </c>
      <c r="S306" s="22">
        <f t="shared" si="165"/>
        <v>0</v>
      </c>
      <c r="T306" s="22">
        <f t="shared" si="165"/>
        <v>0</v>
      </c>
      <c r="U306" s="13"/>
    </row>
    <row r="307" spans="1:21" ht="37.5" hidden="1" x14ac:dyDescent="0.2">
      <c r="A307" s="24"/>
      <c r="B307" s="6" t="s">
        <v>178</v>
      </c>
      <c r="C307" s="7">
        <v>905</v>
      </c>
      <c r="D307" s="8" t="s">
        <v>9</v>
      </c>
      <c r="E307" s="8" t="s">
        <v>20</v>
      </c>
      <c r="F307" s="7" t="s">
        <v>140</v>
      </c>
      <c r="G307" s="9"/>
      <c r="H307" s="15">
        <f t="shared" si="164"/>
        <v>546</v>
      </c>
      <c r="I307" s="15">
        <f t="shared" si="164"/>
        <v>0</v>
      </c>
      <c r="J307" s="20">
        <f t="shared" si="164"/>
        <v>296</v>
      </c>
      <c r="K307" s="15">
        <f t="shared" si="164"/>
        <v>0</v>
      </c>
      <c r="L307" s="15"/>
      <c r="M307" s="15"/>
      <c r="N307" s="15"/>
      <c r="O307" s="22">
        <f>O308</f>
        <v>0</v>
      </c>
      <c r="P307" s="15">
        <f t="shared" si="165"/>
        <v>0</v>
      </c>
      <c r="Q307" s="22">
        <f t="shared" si="165"/>
        <v>0</v>
      </c>
      <c r="R307" s="22">
        <f t="shared" si="165"/>
        <v>0</v>
      </c>
      <c r="S307" s="22">
        <f t="shared" si="165"/>
        <v>0</v>
      </c>
      <c r="T307" s="22">
        <f t="shared" si="165"/>
        <v>0</v>
      </c>
      <c r="U307" s="13"/>
    </row>
    <row r="308" spans="1:21" ht="37.5" hidden="1" x14ac:dyDescent="0.2">
      <c r="A308" s="24"/>
      <c r="B308" s="6" t="s">
        <v>10</v>
      </c>
      <c r="C308" s="7">
        <v>905</v>
      </c>
      <c r="D308" s="8" t="s">
        <v>9</v>
      </c>
      <c r="E308" s="8" t="s">
        <v>20</v>
      </c>
      <c r="F308" s="7" t="s">
        <v>140</v>
      </c>
      <c r="G308" s="9">
        <v>600</v>
      </c>
      <c r="H308" s="15">
        <v>546</v>
      </c>
      <c r="I308" s="15"/>
      <c r="J308" s="20">
        <v>296</v>
      </c>
      <c r="K308" s="22"/>
      <c r="L308" s="22"/>
      <c r="M308" s="22"/>
      <c r="N308" s="22"/>
      <c r="O308" s="22"/>
      <c r="P308" s="15"/>
      <c r="Q308" s="20"/>
      <c r="R308" s="20"/>
      <c r="S308" s="20"/>
      <c r="T308" s="69">
        <f>O308+P308+Q308+R308+S308</f>
        <v>0</v>
      </c>
      <c r="U308" s="13"/>
    </row>
    <row r="309" spans="1:21" ht="56.25" x14ac:dyDescent="0.2">
      <c r="A309" s="24"/>
      <c r="B309" s="6" t="s">
        <v>300</v>
      </c>
      <c r="C309" s="7">
        <v>905</v>
      </c>
      <c r="D309" s="8" t="s">
        <v>9</v>
      </c>
      <c r="E309" s="8" t="s">
        <v>20</v>
      </c>
      <c r="F309" s="7" t="s">
        <v>299</v>
      </c>
      <c r="G309" s="9"/>
      <c r="H309" s="15">
        <f t="shared" ref="H309:K310" si="166">H310</f>
        <v>5</v>
      </c>
      <c r="I309" s="15">
        <f t="shared" si="166"/>
        <v>0</v>
      </c>
      <c r="J309" s="20">
        <f t="shared" si="166"/>
        <v>5</v>
      </c>
      <c r="K309" s="15">
        <f t="shared" si="166"/>
        <v>0</v>
      </c>
      <c r="L309" s="15"/>
      <c r="M309" s="15"/>
      <c r="N309" s="15"/>
      <c r="O309" s="22">
        <f>O310</f>
        <v>5</v>
      </c>
      <c r="P309" s="15">
        <f t="shared" ref="P309:T310" si="167">P310</f>
        <v>0</v>
      </c>
      <c r="Q309" s="22">
        <f t="shared" si="167"/>
        <v>0</v>
      </c>
      <c r="R309" s="22">
        <f t="shared" si="167"/>
        <v>0</v>
      </c>
      <c r="S309" s="22">
        <f t="shared" si="167"/>
        <v>0</v>
      </c>
      <c r="T309" s="22">
        <f t="shared" si="167"/>
        <v>5</v>
      </c>
      <c r="U309" s="13"/>
    </row>
    <row r="310" spans="1:21" ht="18.75" x14ac:dyDescent="0.2">
      <c r="A310" s="24"/>
      <c r="B310" s="6" t="s">
        <v>306</v>
      </c>
      <c r="C310" s="7">
        <v>905</v>
      </c>
      <c r="D310" s="8" t="s">
        <v>9</v>
      </c>
      <c r="E310" s="8" t="s">
        <v>20</v>
      </c>
      <c r="F310" s="7" t="s">
        <v>305</v>
      </c>
      <c r="G310" s="9"/>
      <c r="H310" s="15">
        <f t="shared" si="166"/>
        <v>5</v>
      </c>
      <c r="I310" s="15">
        <f t="shared" si="166"/>
        <v>0</v>
      </c>
      <c r="J310" s="20">
        <f t="shared" si="166"/>
        <v>5</v>
      </c>
      <c r="K310" s="15">
        <f t="shared" si="166"/>
        <v>0</v>
      </c>
      <c r="L310" s="15"/>
      <c r="M310" s="15"/>
      <c r="N310" s="15"/>
      <c r="O310" s="22">
        <f>O311</f>
        <v>5</v>
      </c>
      <c r="P310" s="15">
        <f t="shared" si="167"/>
        <v>0</v>
      </c>
      <c r="Q310" s="22">
        <f t="shared" si="167"/>
        <v>0</v>
      </c>
      <c r="R310" s="22">
        <f t="shared" si="167"/>
        <v>0</v>
      </c>
      <c r="S310" s="22">
        <f t="shared" si="167"/>
        <v>0</v>
      </c>
      <c r="T310" s="22">
        <f t="shared" si="167"/>
        <v>5</v>
      </c>
      <c r="U310" s="13"/>
    </row>
    <row r="311" spans="1:21" ht="39.75" customHeight="1" x14ac:dyDescent="0.2">
      <c r="A311" s="24"/>
      <c r="B311" s="6" t="s">
        <v>10</v>
      </c>
      <c r="C311" s="7">
        <v>905</v>
      </c>
      <c r="D311" s="8" t="s">
        <v>9</v>
      </c>
      <c r="E311" s="8" t="s">
        <v>20</v>
      </c>
      <c r="F311" s="7" t="s">
        <v>305</v>
      </c>
      <c r="G311" s="9">
        <v>600</v>
      </c>
      <c r="H311" s="15">
        <v>5</v>
      </c>
      <c r="I311" s="15"/>
      <c r="J311" s="20">
        <v>5</v>
      </c>
      <c r="K311" s="22"/>
      <c r="L311" s="22"/>
      <c r="M311" s="22"/>
      <c r="N311" s="22"/>
      <c r="O311" s="22">
        <v>5</v>
      </c>
      <c r="P311" s="15"/>
      <c r="Q311" s="20"/>
      <c r="R311" s="20"/>
      <c r="S311" s="20"/>
      <c r="T311" s="69">
        <f>O311+P311+Q311+R311+S311</f>
        <v>5</v>
      </c>
      <c r="U311" s="13"/>
    </row>
    <row r="312" spans="1:21" ht="37.5" hidden="1" x14ac:dyDescent="0.2">
      <c r="A312" s="24"/>
      <c r="B312" s="6" t="s">
        <v>71</v>
      </c>
      <c r="C312" s="7">
        <v>905</v>
      </c>
      <c r="D312" s="8" t="s">
        <v>9</v>
      </c>
      <c r="E312" s="8" t="s">
        <v>20</v>
      </c>
      <c r="F312" s="7" t="s">
        <v>154</v>
      </c>
      <c r="G312" s="9"/>
      <c r="H312" s="15">
        <f>H314</f>
        <v>30</v>
      </c>
      <c r="I312" s="15">
        <f>I314</f>
        <v>0</v>
      </c>
      <c r="J312" s="20">
        <f>J314</f>
        <v>0</v>
      </c>
      <c r="K312" s="15">
        <f>K314</f>
        <v>0</v>
      </c>
      <c r="L312" s="15"/>
      <c r="M312" s="15"/>
      <c r="N312" s="15"/>
      <c r="O312" s="22">
        <f>O313</f>
        <v>0</v>
      </c>
      <c r="P312" s="15">
        <f t="shared" ref="P312:T314" si="168">P313</f>
        <v>0</v>
      </c>
      <c r="Q312" s="22">
        <f t="shared" si="168"/>
        <v>0</v>
      </c>
      <c r="R312" s="22">
        <f t="shared" si="168"/>
        <v>0</v>
      </c>
      <c r="S312" s="22">
        <f t="shared" si="168"/>
        <v>0</v>
      </c>
      <c r="T312" s="22">
        <f t="shared" si="168"/>
        <v>0</v>
      </c>
      <c r="U312" s="13"/>
    </row>
    <row r="313" spans="1:21" ht="18.75" hidden="1" x14ac:dyDescent="0.2">
      <c r="A313" s="24"/>
      <c r="B313" s="6" t="s">
        <v>429</v>
      </c>
      <c r="C313" s="7">
        <v>905</v>
      </c>
      <c r="D313" s="8" t="s">
        <v>9</v>
      </c>
      <c r="E313" s="8" t="s">
        <v>20</v>
      </c>
      <c r="F313" s="7" t="s">
        <v>426</v>
      </c>
      <c r="G313" s="9"/>
      <c r="H313" s="15">
        <f t="shared" ref="H313:K314" si="169">H314</f>
        <v>30</v>
      </c>
      <c r="I313" s="15">
        <f t="shared" si="169"/>
        <v>0</v>
      </c>
      <c r="J313" s="20">
        <f t="shared" si="169"/>
        <v>0</v>
      </c>
      <c r="K313" s="15">
        <f t="shared" si="169"/>
        <v>0</v>
      </c>
      <c r="L313" s="15"/>
      <c r="M313" s="15"/>
      <c r="N313" s="15"/>
      <c r="O313" s="22">
        <f>O314</f>
        <v>0</v>
      </c>
      <c r="P313" s="15">
        <f t="shared" si="168"/>
        <v>0</v>
      </c>
      <c r="Q313" s="22">
        <f t="shared" si="168"/>
        <v>0</v>
      </c>
      <c r="R313" s="22">
        <f t="shared" si="168"/>
        <v>0</v>
      </c>
      <c r="S313" s="22">
        <f t="shared" si="168"/>
        <v>0</v>
      </c>
      <c r="T313" s="22">
        <f t="shared" si="168"/>
        <v>0</v>
      </c>
      <c r="U313" s="13"/>
    </row>
    <row r="314" spans="1:21" ht="37.5" hidden="1" x14ac:dyDescent="0.2">
      <c r="A314" s="24"/>
      <c r="B314" s="6" t="s">
        <v>373</v>
      </c>
      <c r="C314" s="7">
        <v>905</v>
      </c>
      <c r="D314" s="8" t="s">
        <v>9</v>
      </c>
      <c r="E314" s="8" t="s">
        <v>20</v>
      </c>
      <c r="F314" s="7" t="s">
        <v>372</v>
      </c>
      <c r="G314" s="9"/>
      <c r="H314" s="15">
        <f t="shared" si="169"/>
        <v>30</v>
      </c>
      <c r="I314" s="15">
        <f t="shared" si="169"/>
        <v>0</v>
      </c>
      <c r="J314" s="20">
        <f t="shared" si="169"/>
        <v>0</v>
      </c>
      <c r="K314" s="15">
        <f t="shared" si="169"/>
        <v>0</v>
      </c>
      <c r="L314" s="15"/>
      <c r="M314" s="15"/>
      <c r="N314" s="15"/>
      <c r="O314" s="22">
        <f>O315</f>
        <v>0</v>
      </c>
      <c r="P314" s="15">
        <f t="shared" si="168"/>
        <v>0</v>
      </c>
      <c r="Q314" s="22">
        <f t="shared" si="168"/>
        <v>0</v>
      </c>
      <c r="R314" s="22">
        <f t="shared" si="168"/>
        <v>0</v>
      </c>
      <c r="S314" s="22">
        <f t="shared" si="168"/>
        <v>0</v>
      </c>
      <c r="T314" s="22">
        <f t="shared" si="168"/>
        <v>0</v>
      </c>
      <c r="U314" s="13"/>
    </row>
    <row r="315" spans="1:21" ht="37.5" hidden="1" x14ac:dyDescent="0.2">
      <c r="A315" s="24"/>
      <c r="B315" s="6" t="s">
        <v>10</v>
      </c>
      <c r="C315" s="7">
        <v>905</v>
      </c>
      <c r="D315" s="8" t="s">
        <v>9</v>
      </c>
      <c r="E315" s="8" t="s">
        <v>20</v>
      </c>
      <c r="F315" s="7" t="s">
        <v>372</v>
      </c>
      <c r="G315" s="9">
        <v>600</v>
      </c>
      <c r="H315" s="15">
        <v>30</v>
      </c>
      <c r="I315" s="15"/>
      <c r="J315" s="20"/>
      <c r="K315" s="22"/>
      <c r="L315" s="22"/>
      <c r="M315" s="22"/>
      <c r="N315" s="22"/>
      <c r="O315" s="22">
        <f>J315+K315+M315+N315+L315</f>
        <v>0</v>
      </c>
      <c r="P315" s="15"/>
      <c r="Q315" s="20"/>
      <c r="R315" s="20"/>
      <c r="S315" s="20"/>
      <c r="T315" s="69">
        <f>O315+P315+Q315+R315+S315</f>
        <v>0</v>
      </c>
      <c r="U315" s="13"/>
    </row>
    <row r="316" spans="1:21" ht="18.75" x14ac:dyDescent="0.2">
      <c r="A316" s="24"/>
      <c r="B316" s="6" t="s">
        <v>313</v>
      </c>
      <c r="C316" s="7">
        <v>905</v>
      </c>
      <c r="D316" s="7" t="s">
        <v>9</v>
      </c>
      <c r="E316" s="8" t="s">
        <v>21</v>
      </c>
      <c r="F316" s="7"/>
      <c r="G316" s="9"/>
      <c r="H316" s="15">
        <f t="shared" ref="H316:K317" si="170">H317</f>
        <v>21227</v>
      </c>
      <c r="I316" s="15">
        <f t="shared" si="170"/>
        <v>2035.6</v>
      </c>
      <c r="J316" s="20">
        <f t="shared" si="170"/>
        <v>27650.899999999998</v>
      </c>
      <c r="K316" s="15">
        <f t="shared" si="170"/>
        <v>1551</v>
      </c>
      <c r="L316" s="15"/>
      <c r="M316" s="15"/>
      <c r="N316" s="15"/>
      <c r="O316" s="22">
        <f t="shared" ref="O316:T316" si="171">O317+O346</f>
        <v>30685.7</v>
      </c>
      <c r="P316" s="15">
        <f t="shared" si="171"/>
        <v>470</v>
      </c>
      <c r="Q316" s="22">
        <f t="shared" si="171"/>
        <v>0</v>
      </c>
      <c r="R316" s="22">
        <f t="shared" si="171"/>
        <v>0</v>
      </c>
      <c r="S316" s="22">
        <f t="shared" si="171"/>
        <v>0</v>
      </c>
      <c r="T316" s="22">
        <f t="shared" si="171"/>
        <v>33165.4</v>
      </c>
      <c r="U316" s="13"/>
    </row>
    <row r="317" spans="1:21" ht="37.5" x14ac:dyDescent="0.2">
      <c r="A317" s="24"/>
      <c r="B317" s="25" t="s">
        <v>75</v>
      </c>
      <c r="C317" s="7">
        <v>905</v>
      </c>
      <c r="D317" s="7" t="s">
        <v>9</v>
      </c>
      <c r="E317" s="8" t="s">
        <v>21</v>
      </c>
      <c r="F317" s="7" t="s">
        <v>160</v>
      </c>
      <c r="G317" s="9"/>
      <c r="H317" s="15">
        <f t="shared" si="170"/>
        <v>21227</v>
      </c>
      <c r="I317" s="15">
        <f t="shared" si="170"/>
        <v>2035.6</v>
      </c>
      <c r="J317" s="20">
        <f t="shared" si="170"/>
        <v>27650.899999999998</v>
      </c>
      <c r="K317" s="15">
        <f t="shared" si="170"/>
        <v>1551</v>
      </c>
      <c r="L317" s="15"/>
      <c r="M317" s="15"/>
      <c r="N317" s="15"/>
      <c r="O317" s="22">
        <f>O318</f>
        <v>30600.2</v>
      </c>
      <c r="P317" s="15">
        <f t="shared" ref="P317:T317" si="172">P318</f>
        <v>470</v>
      </c>
      <c r="Q317" s="22">
        <f t="shared" si="172"/>
        <v>0</v>
      </c>
      <c r="R317" s="22">
        <f t="shared" si="172"/>
        <v>0</v>
      </c>
      <c r="S317" s="22">
        <f t="shared" si="172"/>
        <v>0</v>
      </c>
      <c r="T317" s="22">
        <f t="shared" si="172"/>
        <v>33011.9</v>
      </c>
      <c r="U317" s="13"/>
    </row>
    <row r="318" spans="1:21" ht="18.75" x14ac:dyDescent="0.2">
      <c r="A318" s="24"/>
      <c r="B318" s="25" t="s">
        <v>78</v>
      </c>
      <c r="C318" s="7">
        <v>905</v>
      </c>
      <c r="D318" s="7" t="s">
        <v>9</v>
      </c>
      <c r="E318" s="8" t="s">
        <v>21</v>
      </c>
      <c r="F318" s="7" t="s">
        <v>179</v>
      </c>
      <c r="G318" s="9"/>
      <c r="H318" s="15">
        <f>H319+H321+H329+H341</f>
        <v>21227</v>
      </c>
      <c r="I318" s="15">
        <f>I319+I321+I329+I341</f>
        <v>2035.6</v>
      </c>
      <c r="J318" s="20">
        <f>J319+J321+J329+J341+J343</f>
        <v>27650.899999999998</v>
      </c>
      <c r="K318" s="15">
        <f>K319+K321+K329+K340+K343</f>
        <v>1551</v>
      </c>
      <c r="L318" s="15"/>
      <c r="M318" s="15"/>
      <c r="N318" s="15"/>
      <c r="O318" s="22">
        <f t="shared" ref="O318:T318" si="173">O319+O321+O329+O341+O343</f>
        <v>30600.2</v>
      </c>
      <c r="P318" s="15">
        <f t="shared" si="173"/>
        <v>470</v>
      </c>
      <c r="Q318" s="22">
        <f t="shared" si="173"/>
        <v>0</v>
      </c>
      <c r="R318" s="22">
        <f t="shared" si="173"/>
        <v>0</v>
      </c>
      <c r="S318" s="22">
        <f t="shared" si="173"/>
        <v>0</v>
      </c>
      <c r="T318" s="22">
        <f t="shared" si="173"/>
        <v>33011.9</v>
      </c>
      <c r="U318" s="13"/>
    </row>
    <row r="319" spans="1:21" ht="37.5" x14ac:dyDescent="0.2">
      <c r="A319" s="24"/>
      <c r="B319" s="25" t="s">
        <v>181</v>
      </c>
      <c r="C319" s="7">
        <v>905</v>
      </c>
      <c r="D319" s="7" t="s">
        <v>9</v>
      </c>
      <c r="E319" s="8" t="s">
        <v>21</v>
      </c>
      <c r="F319" s="7" t="s">
        <v>180</v>
      </c>
      <c r="G319" s="9"/>
      <c r="H319" s="15">
        <f>H320</f>
        <v>52</v>
      </c>
      <c r="I319" s="15">
        <f>I320</f>
        <v>0</v>
      </c>
      <c r="J319" s="20">
        <f>J320</f>
        <v>213.7</v>
      </c>
      <c r="K319" s="15">
        <f>K320</f>
        <v>0</v>
      </c>
      <c r="L319" s="15"/>
      <c r="M319" s="15"/>
      <c r="N319" s="15"/>
      <c r="O319" s="22">
        <f t="shared" ref="O319:T319" si="174">O320</f>
        <v>102</v>
      </c>
      <c r="P319" s="15">
        <f t="shared" si="174"/>
        <v>0</v>
      </c>
      <c r="Q319" s="22">
        <f t="shared" si="174"/>
        <v>0</v>
      </c>
      <c r="R319" s="22">
        <f t="shared" si="174"/>
        <v>0</v>
      </c>
      <c r="S319" s="22">
        <f t="shared" si="174"/>
        <v>0</v>
      </c>
      <c r="T319" s="22">
        <f t="shared" si="174"/>
        <v>102</v>
      </c>
      <c r="U319" s="13"/>
    </row>
    <row r="320" spans="1:21" ht="37.5" x14ac:dyDescent="0.2">
      <c r="A320" s="24"/>
      <c r="B320" s="6" t="s">
        <v>10</v>
      </c>
      <c r="C320" s="7">
        <v>905</v>
      </c>
      <c r="D320" s="7" t="s">
        <v>9</v>
      </c>
      <c r="E320" s="8" t="s">
        <v>21</v>
      </c>
      <c r="F320" s="7" t="s">
        <v>180</v>
      </c>
      <c r="G320" s="9">
        <v>600</v>
      </c>
      <c r="H320" s="15">
        <v>52</v>
      </c>
      <c r="I320" s="15"/>
      <c r="J320" s="20">
        <v>213.7</v>
      </c>
      <c r="K320" s="22">
        <v>0</v>
      </c>
      <c r="L320" s="22"/>
      <c r="M320" s="22"/>
      <c r="N320" s="22"/>
      <c r="O320" s="22">
        <v>102</v>
      </c>
      <c r="P320" s="15"/>
      <c r="Q320" s="20"/>
      <c r="R320" s="20"/>
      <c r="S320" s="20"/>
      <c r="T320" s="69">
        <f>O320+P320+Q320+R320+S320</f>
        <v>102</v>
      </c>
      <c r="U320" s="13"/>
    </row>
    <row r="321" spans="1:21" ht="37.5" x14ac:dyDescent="0.2">
      <c r="A321" s="24"/>
      <c r="B321" s="6" t="s">
        <v>253</v>
      </c>
      <c r="C321" s="7">
        <v>905</v>
      </c>
      <c r="D321" s="7" t="s">
        <v>9</v>
      </c>
      <c r="E321" s="8" t="s">
        <v>21</v>
      </c>
      <c r="F321" s="7" t="s">
        <v>296</v>
      </c>
      <c r="G321" s="9"/>
      <c r="H321" s="15">
        <f>H322+H324+H326</f>
        <v>20765.2</v>
      </c>
      <c r="I321" s="15">
        <f>I322+I324+I326</f>
        <v>1685.6</v>
      </c>
      <c r="J321" s="20">
        <f>J322+J324+J326</f>
        <v>25117.199999999997</v>
      </c>
      <c r="K321" s="15">
        <f>K322+K324+K326</f>
        <v>1191.9000000000001</v>
      </c>
      <c r="L321" s="15"/>
      <c r="M321" s="15"/>
      <c r="N321" s="15"/>
      <c r="O321" s="22">
        <f t="shared" ref="O321:T321" si="175">O322+O324+O326</f>
        <v>30036.799999999999</v>
      </c>
      <c r="P321" s="15">
        <f t="shared" si="175"/>
        <v>0</v>
      </c>
      <c r="Q321" s="22">
        <f t="shared" si="175"/>
        <v>0</v>
      </c>
      <c r="R321" s="22">
        <f t="shared" si="175"/>
        <v>0</v>
      </c>
      <c r="S321" s="22">
        <f t="shared" si="175"/>
        <v>0</v>
      </c>
      <c r="T321" s="22">
        <f t="shared" si="175"/>
        <v>31178.5</v>
      </c>
      <c r="U321" s="13"/>
    </row>
    <row r="322" spans="1:21" ht="37.5" x14ac:dyDescent="0.2">
      <c r="A322" s="24"/>
      <c r="B322" s="25" t="s">
        <v>62</v>
      </c>
      <c r="C322" s="7">
        <v>905</v>
      </c>
      <c r="D322" s="7" t="s">
        <v>9</v>
      </c>
      <c r="E322" s="8" t="s">
        <v>21</v>
      </c>
      <c r="F322" s="7" t="s">
        <v>273</v>
      </c>
      <c r="G322" s="9"/>
      <c r="H322" s="15">
        <f>H323</f>
        <v>10123.5</v>
      </c>
      <c r="I322" s="15">
        <f>I323</f>
        <v>0</v>
      </c>
      <c r="J322" s="20">
        <f>J323</f>
        <v>25054.399999999998</v>
      </c>
      <c r="K322" s="15">
        <f>K323</f>
        <v>0</v>
      </c>
      <c r="L322" s="15"/>
      <c r="M322" s="15"/>
      <c r="N322" s="15"/>
      <c r="O322" s="22">
        <f t="shared" ref="O322:T322" si="176">O323</f>
        <v>19693.5</v>
      </c>
      <c r="P322" s="15">
        <f t="shared" si="176"/>
        <v>0</v>
      </c>
      <c r="Q322" s="22">
        <f t="shared" si="176"/>
        <v>0</v>
      </c>
      <c r="R322" s="22">
        <f t="shared" si="176"/>
        <v>0</v>
      </c>
      <c r="S322" s="22">
        <f t="shared" si="176"/>
        <v>0</v>
      </c>
      <c r="T322" s="22">
        <f t="shared" si="176"/>
        <v>19693.5</v>
      </c>
      <c r="U322" s="13"/>
    </row>
    <row r="323" spans="1:21" ht="37.5" x14ac:dyDescent="0.2">
      <c r="A323" s="24"/>
      <c r="B323" s="6" t="s">
        <v>10</v>
      </c>
      <c r="C323" s="7">
        <v>905</v>
      </c>
      <c r="D323" s="7" t="s">
        <v>9</v>
      </c>
      <c r="E323" s="8" t="s">
        <v>21</v>
      </c>
      <c r="F323" s="7" t="s">
        <v>273</v>
      </c>
      <c r="G323" s="9">
        <v>600</v>
      </c>
      <c r="H323" s="15">
        <v>10123.5</v>
      </c>
      <c r="I323" s="15"/>
      <c r="J323" s="20">
        <f>26309.1-62.8-1191.9</f>
        <v>25054.399999999998</v>
      </c>
      <c r="K323" s="22">
        <v>0</v>
      </c>
      <c r="L323" s="22"/>
      <c r="M323" s="22"/>
      <c r="N323" s="22"/>
      <c r="O323" s="22">
        <v>19693.5</v>
      </c>
      <c r="P323" s="15"/>
      <c r="Q323" s="20"/>
      <c r="R323" s="20"/>
      <c r="S323" s="20"/>
      <c r="T323" s="69">
        <f>O323+P323+Q323+R323+S323</f>
        <v>19693.5</v>
      </c>
      <c r="U323" s="13"/>
    </row>
    <row r="324" spans="1:21" ht="37.5" hidden="1" x14ac:dyDescent="0.2">
      <c r="A324" s="24"/>
      <c r="B324" s="6" t="s">
        <v>334</v>
      </c>
      <c r="C324" s="7">
        <v>905</v>
      </c>
      <c r="D324" s="7" t="s">
        <v>9</v>
      </c>
      <c r="E324" s="8" t="s">
        <v>21</v>
      </c>
      <c r="F324" s="7" t="s">
        <v>339</v>
      </c>
      <c r="G324" s="9"/>
      <c r="H324" s="15">
        <f>H325</f>
        <v>88.7</v>
      </c>
      <c r="I324" s="15">
        <f>I325</f>
        <v>1685.6</v>
      </c>
      <c r="J324" s="20">
        <f>J325</f>
        <v>62.8</v>
      </c>
      <c r="K324" s="15">
        <f>K325</f>
        <v>1191.9000000000001</v>
      </c>
      <c r="L324" s="15"/>
      <c r="M324" s="15"/>
      <c r="N324" s="15"/>
      <c r="O324" s="22">
        <f t="shared" ref="O324:T324" si="177">O325</f>
        <v>0</v>
      </c>
      <c r="P324" s="15">
        <f t="shared" si="177"/>
        <v>0</v>
      </c>
      <c r="Q324" s="22">
        <f t="shared" si="177"/>
        <v>0</v>
      </c>
      <c r="R324" s="22">
        <f t="shared" si="177"/>
        <v>0</v>
      </c>
      <c r="S324" s="22">
        <f t="shared" si="177"/>
        <v>0</v>
      </c>
      <c r="T324" s="22">
        <f t="shared" si="177"/>
        <v>0</v>
      </c>
      <c r="U324" s="13"/>
    </row>
    <row r="325" spans="1:21" ht="39.75" hidden="1" customHeight="1" x14ac:dyDescent="0.2">
      <c r="A325" s="24"/>
      <c r="B325" s="6" t="s">
        <v>10</v>
      </c>
      <c r="C325" s="7">
        <v>905</v>
      </c>
      <c r="D325" s="7" t="s">
        <v>9</v>
      </c>
      <c r="E325" s="8" t="s">
        <v>21</v>
      </c>
      <c r="F325" s="7" t="s">
        <v>339</v>
      </c>
      <c r="G325" s="9">
        <v>600</v>
      </c>
      <c r="H325" s="15">
        <v>88.7</v>
      </c>
      <c r="I325" s="15">
        <v>1685.6</v>
      </c>
      <c r="J325" s="20">
        <v>62.8</v>
      </c>
      <c r="K325" s="22">
        <v>1191.9000000000001</v>
      </c>
      <c r="L325" s="22"/>
      <c r="M325" s="22"/>
      <c r="N325" s="22"/>
      <c r="O325" s="22"/>
      <c r="P325" s="15"/>
      <c r="Q325" s="20"/>
      <c r="R325" s="20"/>
      <c r="S325" s="20"/>
      <c r="T325" s="69">
        <f>O325+P325+Q325+R325+S325</f>
        <v>0</v>
      </c>
      <c r="U325" s="13"/>
    </row>
    <row r="326" spans="1:21" ht="37.5" x14ac:dyDescent="0.2">
      <c r="A326" s="24"/>
      <c r="B326" s="6" t="s">
        <v>350</v>
      </c>
      <c r="C326" s="7">
        <v>905</v>
      </c>
      <c r="D326" s="7" t="s">
        <v>9</v>
      </c>
      <c r="E326" s="8" t="s">
        <v>21</v>
      </c>
      <c r="F326" s="7" t="s">
        <v>349</v>
      </c>
      <c r="G326" s="9"/>
      <c r="H326" s="15">
        <f>H327</f>
        <v>10553</v>
      </c>
      <c r="I326" s="15">
        <f>I327</f>
        <v>0</v>
      </c>
      <c r="J326" s="20">
        <f>J327</f>
        <v>0</v>
      </c>
      <c r="K326" s="15">
        <f>K327</f>
        <v>0</v>
      </c>
      <c r="L326" s="15"/>
      <c r="M326" s="15"/>
      <c r="N326" s="15"/>
      <c r="O326" s="22">
        <f t="shared" ref="O326:S326" si="178">O327</f>
        <v>10343.299999999999</v>
      </c>
      <c r="P326" s="15">
        <f t="shared" si="178"/>
        <v>0</v>
      </c>
      <c r="Q326" s="22">
        <f t="shared" si="178"/>
        <v>0</v>
      </c>
      <c r="R326" s="22">
        <f t="shared" si="178"/>
        <v>0</v>
      </c>
      <c r="S326" s="22">
        <f t="shared" si="178"/>
        <v>0</v>
      </c>
      <c r="T326" s="22">
        <f>T327+T328</f>
        <v>11485</v>
      </c>
      <c r="U326" s="13"/>
    </row>
    <row r="327" spans="1:21" ht="39.75" customHeight="1" x14ac:dyDescent="0.2">
      <c r="A327" s="24"/>
      <c r="B327" s="6" t="s">
        <v>10</v>
      </c>
      <c r="C327" s="7">
        <v>905</v>
      </c>
      <c r="D327" s="7" t="s">
        <v>9</v>
      </c>
      <c r="E327" s="8" t="s">
        <v>21</v>
      </c>
      <c r="F327" s="7" t="s">
        <v>349</v>
      </c>
      <c r="G327" s="9">
        <v>600</v>
      </c>
      <c r="H327" s="15">
        <v>10553</v>
      </c>
      <c r="I327" s="15"/>
      <c r="J327" s="20"/>
      <c r="K327" s="22"/>
      <c r="L327" s="22"/>
      <c r="M327" s="22"/>
      <c r="N327" s="22"/>
      <c r="O327" s="22">
        <v>10343.299999999999</v>
      </c>
      <c r="P327" s="15"/>
      <c r="Q327" s="20"/>
      <c r="R327" s="20"/>
      <c r="S327" s="20"/>
      <c r="T327" s="72">
        <f>10343.3+605.1+205.5+205.5</f>
        <v>11359.4</v>
      </c>
      <c r="U327" s="13"/>
    </row>
    <row r="328" spans="1:21" ht="21" customHeight="1" x14ac:dyDescent="0.2">
      <c r="A328" s="24"/>
      <c r="B328" s="6" t="s">
        <v>18</v>
      </c>
      <c r="C328" s="7">
        <v>905</v>
      </c>
      <c r="D328" s="7" t="s">
        <v>9</v>
      </c>
      <c r="E328" s="8" t="s">
        <v>21</v>
      </c>
      <c r="F328" s="7" t="s">
        <v>349</v>
      </c>
      <c r="G328" s="9">
        <v>800</v>
      </c>
      <c r="H328" s="15"/>
      <c r="I328" s="15"/>
      <c r="J328" s="20"/>
      <c r="K328" s="22"/>
      <c r="L328" s="22"/>
      <c r="M328" s="22"/>
      <c r="N328" s="22"/>
      <c r="O328" s="22"/>
      <c r="P328" s="15"/>
      <c r="Q328" s="20"/>
      <c r="R328" s="20"/>
      <c r="S328" s="20"/>
      <c r="T328" s="72">
        <v>125.6</v>
      </c>
      <c r="U328" s="13"/>
    </row>
    <row r="329" spans="1:21" ht="27" customHeight="1" x14ac:dyDescent="0.2">
      <c r="A329" s="24"/>
      <c r="B329" s="6" t="s">
        <v>125</v>
      </c>
      <c r="C329" s="7">
        <v>905</v>
      </c>
      <c r="D329" s="7" t="s">
        <v>9</v>
      </c>
      <c r="E329" s="8" t="s">
        <v>21</v>
      </c>
      <c r="F329" s="7" t="s">
        <v>283</v>
      </c>
      <c r="G329" s="9"/>
      <c r="H329" s="15">
        <f>H330+H332+H334</f>
        <v>409.8</v>
      </c>
      <c r="I329" s="15">
        <f>I330+I332+I334</f>
        <v>0</v>
      </c>
      <c r="J329" s="20">
        <f t="shared" ref="J329:T329" si="179">J330+J332+J334+J336+J338</f>
        <v>2320</v>
      </c>
      <c r="K329" s="15">
        <f t="shared" si="179"/>
        <v>0</v>
      </c>
      <c r="L329" s="20">
        <f t="shared" si="179"/>
        <v>0</v>
      </c>
      <c r="M329" s="20">
        <f t="shared" si="179"/>
        <v>0</v>
      </c>
      <c r="N329" s="20">
        <f t="shared" si="179"/>
        <v>0</v>
      </c>
      <c r="O329" s="22">
        <f t="shared" si="179"/>
        <v>461.4</v>
      </c>
      <c r="P329" s="15">
        <f t="shared" si="179"/>
        <v>0</v>
      </c>
      <c r="Q329" s="22">
        <f t="shared" si="179"/>
        <v>0</v>
      </c>
      <c r="R329" s="22">
        <f t="shared" si="179"/>
        <v>0</v>
      </c>
      <c r="S329" s="22">
        <f t="shared" si="179"/>
        <v>0</v>
      </c>
      <c r="T329" s="22">
        <f t="shared" si="179"/>
        <v>1261.4000000000001</v>
      </c>
      <c r="U329" s="13"/>
    </row>
    <row r="330" spans="1:21" ht="37.5" x14ac:dyDescent="0.2">
      <c r="A330" s="24"/>
      <c r="B330" s="6" t="s">
        <v>229</v>
      </c>
      <c r="C330" s="7">
        <v>905</v>
      </c>
      <c r="D330" s="7" t="s">
        <v>9</v>
      </c>
      <c r="E330" s="8" t="s">
        <v>21</v>
      </c>
      <c r="F330" s="7" t="s">
        <v>284</v>
      </c>
      <c r="G330" s="9"/>
      <c r="H330" s="15">
        <f>H331</f>
        <v>160</v>
      </c>
      <c r="I330" s="15">
        <f>I331</f>
        <v>0</v>
      </c>
      <c r="J330" s="20">
        <f>J331</f>
        <v>371.6</v>
      </c>
      <c r="K330" s="15">
        <f>K331</f>
        <v>0</v>
      </c>
      <c r="L330" s="15"/>
      <c r="M330" s="15"/>
      <c r="N330" s="15"/>
      <c r="O330" s="22">
        <f t="shared" ref="O330:T330" si="180">O331</f>
        <v>371.6</v>
      </c>
      <c r="P330" s="15">
        <f t="shared" si="180"/>
        <v>0</v>
      </c>
      <c r="Q330" s="22">
        <f t="shared" si="180"/>
        <v>0</v>
      </c>
      <c r="R330" s="22">
        <f t="shared" si="180"/>
        <v>0</v>
      </c>
      <c r="S330" s="22">
        <f t="shared" si="180"/>
        <v>0</v>
      </c>
      <c r="T330" s="22">
        <f t="shared" si="180"/>
        <v>371.6</v>
      </c>
      <c r="U330" s="13"/>
    </row>
    <row r="331" spans="1:21" ht="37.5" x14ac:dyDescent="0.2">
      <c r="A331" s="24"/>
      <c r="B331" s="6" t="s">
        <v>10</v>
      </c>
      <c r="C331" s="7">
        <v>905</v>
      </c>
      <c r="D331" s="7" t="s">
        <v>9</v>
      </c>
      <c r="E331" s="8" t="s">
        <v>21</v>
      </c>
      <c r="F331" s="7" t="s">
        <v>284</v>
      </c>
      <c r="G331" s="9">
        <v>600</v>
      </c>
      <c r="H331" s="15">
        <v>160</v>
      </c>
      <c r="I331" s="15">
        <v>0</v>
      </c>
      <c r="J331" s="20">
        <v>371.6</v>
      </c>
      <c r="K331" s="22"/>
      <c r="L331" s="22"/>
      <c r="M331" s="22"/>
      <c r="N331" s="22"/>
      <c r="O331" s="22">
        <v>371.6</v>
      </c>
      <c r="P331" s="15"/>
      <c r="Q331" s="20"/>
      <c r="R331" s="20"/>
      <c r="S331" s="20"/>
      <c r="T331" s="69">
        <f>O331+P331+Q331+R331+S331</f>
        <v>371.6</v>
      </c>
      <c r="U331" s="13"/>
    </row>
    <row r="332" spans="1:21" ht="37.5" x14ac:dyDescent="0.2">
      <c r="A332" s="24"/>
      <c r="B332" s="6" t="s">
        <v>326</v>
      </c>
      <c r="C332" s="7">
        <v>905</v>
      </c>
      <c r="D332" s="7" t="s">
        <v>9</v>
      </c>
      <c r="E332" s="8" t="s">
        <v>21</v>
      </c>
      <c r="F332" s="7" t="s">
        <v>285</v>
      </c>
      <c r="G332" s="9"/>
      <c r="H332" s="15">
        <f>H333</f>
        <v>100</v>
      </c>
      <c r="I332" s="15">
        <f>I333</f>
        <v>0</v>
      </c>
      <c r="J332" s="20">
        <f>J333</f>
        <v>65.900000000000006</v>
      </c>
      <c r="K332" s="15">
        <f>K333</f>
        <v>0</v>
      </c>
      <c r="L332" s="15"/>
      <c r="M332" s="15"/>
      <c r="N332" s="15"/>
      <c r="O332" s="22">
        <f t="shared" ref="O332:T332" si="181">O333</f>
        <v>65.900000000000006</v>
      </c>
      <c r="P332" s="15">
        <f t="shared" si="181"/>
        <v>0</v>
      </c>
      <c r="Q332" s="22">
        <f t="shared" si="181"/>
        <v>0</v>
      </c>
      <c r="R332" s="22">
        <f t="shared" si="181"/>
        <v>0</v>
      </c>
      <c r="S332" s="22">
        <f t="shared" si="181"/>
        <v>0</v>
      </c>
      <c r="T332" s="22">
        <f t="shared" si="181"/>
        <v>65.900000000000006</v>
      </c>
      <c r="U332" s="13"/>
    </row>
    <row r="333" spans="1:21" ht="37.5" x14ac:dyDescent="0.2">
      <c r="A333" s="24"/>
      <c r="B333" s="6" t="s">
        <v>10</v>
      </c>
      <c r="C333" s="7">
        <v>905</v>
      </c>
      <c r="D333" s="7" t="s">
        <v>9</v>
      </c>
      <c r="E333" s="8" t="s">
        <v>21</v>
      </c>
      <c r="F333" s="7" t="s">
        <v>285</v>
      </c>
      <c r="G333" s="9">
        <v>600</v>
      </c>
      <c r="H333" s="15">
        <v>100</v>
      </c>
      <c r="I333" s="15">
        <v>0</v>
      </c>
      <c r="J333" s="20">
        <v>65.900000000000006</v>
      </c>
      <c r="K333" s="22"/>
      <c r="L333" s="22"/>
      <c r="M333" s="22"/>
      <c r="N333" s="22"/>
      <c r="O333" s="22">
        <v>65.900000000000006</v>
      </c>
      <c r="P333" s="15"/>
      <c r="Q333" s="20"/>
      <c r="R333" s="20"/>
      <c r="S333" s="20"/>
      <c r="T333" s="69">
        <f>O333+P333+Q333+R333+S333</f>
        <v>65.900000000000006</v>
      </c>
      <c r="U333" s="13"/>
    </row>
    <row r="334" spans="1:21" ht="56.25" x14ac:dyDescent="0.2">
      <c r="A334" s="24"/>
      <c r="B334" s="6" t="s">
        <v>308</v>
      </c>
      <c r="C334" s="7">
        <v>905</v>
      </c>
      <c r="D334" s="7" t="s">
        <v>9</v>
      </c>
      <c r="E334" s="8" t="s">
        <v>21</v>
      </c>
      <c r="F334" s="7" t="s">
        <v>309</v>
      </c>
      <c r="G334" s="9"/>
      <c r="H334" s="15">
        <f>H335</f>
        <v>149.80000000000001</v>
      </c>
      <c r="I334" s="15">
        <f>I335</f>
        <v>0</v>
      </c>
      <c r="J334" s="20">
        <f>J335</f>
        <v>1652.2</v>
      </c>
      <c r="K334" s="15">
        <f>K335</f>
        <v>0</v>
      </c>
      <c r="L334" s="15"/>
      <c r="M334" s="15"/>
      <c r="N334" s="15"/>
      <c r="O334" s="22">
        <f t="shared" ref="O334:T334" si="182">O335</f>
        <v>0</v>
      </c>
      <c r="P334" s="15">
        <f t="shared" si="182"/>
        <v>0</v>
      </c>
      <c r="Q334" s="22">
        <f t="shared" si="182"/>
        <v>0</v>
      </c>
      <c r="R334" s="22">
        <f t="shared" si="182"/>
        <v>0</v>
      </c>
      <c r="S334" s="22">
        <f t="shared" si="182"/>
        <v>0</v>
      </c>
      <c r="T334" s="22">
        <f t="shared" si="182"/>
        <v>800</v>
      </c>
      <c r="U334" s="13"/>
    </row>
    <row r="335" spans="1:21" ht="40.5" customHeight="1" x14ac:dyDescent="0.2">
      <c r="A335" s="24"/>
      <c r="B335" s="6" t="s">
        <v>10</v>
      </c>
      <c r="C335" s="7">
        <v>905</v>
      </c>
      <c r="D335" s="7" t="s">
        <v>9</v>
      </c>
      <c r="E335" s="8" t="s">
        <v>21</v>
      </c>
      <c r="F335" s="7" t="s">
        <v>309</v>
      </c>
      <c r="G335" s="9">
        <v>600</v>
      </c>
      <c r="H335" s="15">
        <v>149.80000000000001</v>
      </c>
      <c r="I335" s="15">
        <v>0</v>
      </c>
      <c r="J335" s="20">
        <v>1652.2</v>
      </c>
      <c r="K335" s="22">
        <v>0</v>
      </c>
      <c r="L335" s="22"/>
      <c r="M335" s="22"/>
      <c r="N335" s="22"/>
      <c r="O335" s="22"/>
      <c r="P335" s="15">
        <v>0</v>
      </c>
      <c r="Q335" s="15">
        <v>0</v>
      </c>
      <c r="R335" s="20"/>
      <c r="S335" s="20"/>
      <c r="T335" s="69">
        <f>250+550</f>
        <v>800</v>
      </c>
      <c r="U335" s="13"/>
    </row>
    <row r="336" spans="1:21" ht="37.5" hidden="1" x14ac:dyDescent="0.2">
      <c r="A336" s="24"/>
      <c r="B336" s="6" t="s">
        <v>468</v>
      </c>
      <c r="C336" s="7">
        <v>905</v>
      </c>
      <c r="D336" s="7" t="s">
        <v>9</v>
      </c>
      <c r="E336" s="8" t="s">
        <v>21</v>
      </c>
      <c r="F336" s="7" t="s">
        <v>469</v>
      </c>
      <c r="G336" s="9"/>
      <c r="H336" s="15"/>
      <c r="I336" s="15"/>
      <c r="J336" s="20">
        <f>J337</f>
        <v>0</v>
      </c>
      <c r="K336" s="15">
        <f>K337</f>
        <v>0</v>
      </c>
      <c r="L336" s="15"/>
      <c r="M336" s="15"/>
      <c r="N336" s="15"/>
      <c r="O336" s="22">
        <f t="shared" ref="O336:T336" si="183">O337</f>
        <v>0</v>
      </c>
      <c r="P336" s="15">
        <f t="shared" si="183"/>
        <v>0</v>
      </c>
      <c r="Q336" s="22">
        <f t="shared" si="183"/>
        <v>0</v>
      </c>
      <c r="R336" s="22">
        <f t="shared" si="183"/>
        <v>0</v>
      </c>
      <c r="S336" s="22">
        <f t="shared" si="183"/>
        <v>0</v>
      </c>
      <c r="T336" s="22">
        <f t="shared" si="183"/>
        <v>0</v>
      </c>
      <c r="U336" s="13"/>
    </row>
    <row r="337" spans="1:21" ht="37.5" hidden="1" x14ac:dyDescent="0.2">
      <c r="A337" s="24"/>
      <c r="B337" s="6" t="s">
        <v>10</v>
      </c>
      <c r="C337" s="7">
        <v>905</v>
      </c>
      <c r="D337" s="7" t="s">
        <v>9</v>
      </c>
      <c r="E337" s="8" t="s">
        <v>21</v>
      </c>
      <c r="F337" s="7" t="s">
        <v>469</v>
      </c>
      <c r="G337" s="9">
        <v>600</v>
      </c>
      <c r="H337" s="15"/>
      <c r="I337" s="15"/>
      <c r="J337" s="20">
        <v>0</v>
      </c>
      <c r="K337" s="22"/>
      <c r="L337" s="22"/>
      <c r="M337" s="22"/>
      <c r="N337" s="22"/>
      <c r="O337" s="22">
        <f>J337+K337+M337+N337+L337</f>
        <v>0</v>
      </c>
      <c r="P337" s="15"/>
      <c r="Q337" s="20"/>
      <c r="R337" s="20"/>
      <c r="S337" s="20"/>
      <c r="T337" s="69">
        <f>O337+P337+Q337+R337+S337</f>
        <v>0</v>
      </c>
      <c r="U337" s="13"/>
    </row>
    <row r="338" spans="1:21" ht="18.75" x14ac:dyDescent="0.2">
      <c r="A338" s="24"/>
      <c r="B338" s="6" t="s">
        <v>448</v>
      </c>
      <c r="C338" s="7">
        <v>905</v>
      </c>
      <c r="D338" s="7" t="s">
        <v>9</v>
      </c>
      <c r="E338" s="8" t="s">
        <v>21</v>
      </c>
      <c r="F338" s="7" t="s">
        <v>497</v>
      </c>
      <c r="G338" s="9"/>
      <c r="H338" s="15"/>
      <c r="I338" s="15"/>
      <c r="J338" s="20">
        <f>J339</f>
        <v>230.3</v>
      </c>
      <c r="K338" s="15">
        <f t="shared" ref="K338:T338" si="184">K339</f>
        <v>0</v>
      </c>
      <c r="L338" s="20">
        <f t="shared" si="184"/>
        <v>0</v>
      </c>
      <c r="M338" s="20">
        <f t="shared" si="184"/>
        <v>0</v>
      </c>
      <c r="N338" s="20">
        <f t="shared" si="184"/>
        <v>0</v>
      </c>
      <c r="O338" s="22">
        <f t="shared" si="184"/>
        <v>23.9</v>
      </c>
      <c r="P338" s="15">
        <f t="shared" si="184"/>
        <v>0</v>
      </c>
      <c r="Q338" s="22">
        <f t="shared" si="184"/>
        <v>0</v>
      </c>
      <c r="R338" s="22">
        <f t="shared" si="184"/>
        <v>0</v>
      </c>
      <c r="S338" s="22">
        <f t="shared" si="184"/>
        <v>0</v>
      </c>
      <c r="T338" s="22">
        <f t="shared" si="184"/>
        <v>23.9</v>
      </c>
      <c r="U338" s="13"/>
    </row>
    <row r="339" spans="1:21" ht="37.5" x14ac:dyDescent="0.2">
      <c r="A339" s="24"/>
      <c r="B339" s="6" t="s">
        <v>10</v>
      </c>
      <c r="C339" s="7">
        <v>905</v>
      </c>
      <c r="D339" s="7" t="s">
        <v>9</v>
      </c>
      <c r="E339" s="8" t="s">
        <v>21</v>
      </c>
      <c r="F339" s="7" t="s">
        <v>497</v>
      </c>
      <c r="G339" s="9">
        <v>600</v>
      </c>
      <c r="H339" s="15"/>
      <c r="I339" s="15"/>
      <c r="J339" s="20">
        <v>230.3</v>
      </c>
      <c r="K339" s="22"/>
      <c r="L339" s="22"/>
      <c r="M339" s="22"/>
      <c r="N339" s="22"/>
      <c r="O339" s="22">
        <v>23.9</v>
      </c>
      <c r="P339" s="15">
        <v>0</v>
      </c>
      <c r="Q339" s="15"/>
      <c r="R339" s="15"/>
      <c r="S339" s="15"/>
      <c r="T339" s="69">
        <f>O339+P339+Q339+R339+S339</f>
        <v>23.9</v>
      </c>
      <c r="U339" s="13"/>
    </row>
    <row r="340" spans="1:21" ht="59.25" customHeight="1" x14ac:dyDescent="0.2">
      <c r="A340" s="24"/>
      <c r="B340" s="6" t="s">
        <v>407</v>
      </c>
      <c r="C340" s="7">
        <v>905</v>
      </c>
      <c r="D340" s="8" t="s">
        <v>9</v>
      </c>
      <c r="E340" s="8" t="s">
        <v>21</v>
      </c>
      <c r="F340" s="7" t="s">
        <v>428</v>
      </c>
      <c r="G340" s="9"/>
      <c r="H340" s="15">
        <f t="shared" ref="H340:K341" si="185">H341</f>
        <v>0</v>
      </c>
      <c r="I340" s="15">
        <f t="shared" si="185"/>
        <v>350</v>
      </c>
      <c r="J340" s="20">
        <f t="shared" si="185"/>
        <v>0</v>
      </c>
      <c r="K340" s="15">
        <f t="shared" si="185"/>
        <v>359.1</v>
      </c>
      <c r="L340" s="15"/>
      <c r="M340" s="15"/>
      <c r="N340" s="15"/>
      <c r="O340" s="22">
        <f>O341</f>
        <v>0</v>
      </c>
      <c r="P340" s="15">
        <f t="shared" ref="P340:T341" si="186">P341</f>
        <v>470</v>
      </c>
      <c r="Q340" s="22">
        <f t="shared" si="186"/>
        <v>0</v>
      </c>
      <c r="R340" s="22">
        <f t="shared" si="186"/>
        <v>0</v>
      </c>
      <c r="S340" s="22">
        <f t="shared" si="186"/>
        <v>0</v>
      </c>
      <c r="T340" s="22">
        <f t="shared" si="186"/>
        <v>470</v>
      </c>
      <c r="U340" s="13"/>
    </row>
    <row r="341" spans="1:21" ht="22.5" customHeight="1" x14ac:dyDescent="0.2">
      <c r="A341" s="24"/>
      <c r="B341" s="6" t="s">
        <v>122</v>
      </c>
      <c r="C341" s="7">
        <v>905</v>
      </c>
      <c r="D341" s="8" t="s">
        <v>9</v>
      </c>
      <c r="E341" s="8" t="s">
        <v>21</v>
      </c>
      <c r="F341" s="7" t="s">
        <v>286</v>
      </c>
      <c r="G341" s="9"/>
      <c r="H341" s="15">
        <f t="shared" si="185"/>
        <v>0</v>
      </c>
      <c r="I341" s="15">
        <f t="shared" si="185"/>
        <v>350</v>
      </c>
      <c r="J341" s="20">
        <f t="shared" si="185"/>
        <v>0</v>
      </c>
      <c r="K341" s="15">
        <f t="shared" si="185"/>
        <v>359.1</v>
      </c>
      <c r="L341" s="15"/>
      <c r="M341" s="15"/>
      <c r="N341" s="15"/>
      <c r="O341" s="22">
        <f>O342</f>
        <v>0</v>
      </c>
      <c r="P341" s="15">
        <f t="shared" si="186"/>
        <v>470</v>
      </c>
      <c r="Q341" s="22">
        <f t="shared" si="186"/>
        <v>0</v>
      </c>
      <c r="R341" s="22">
        <f t="shared" si="186"/>
        <v>0</v>
      </c>
      <c r="S341" s="22">
        <f t="shared" si="186"/>
        <v>0</v>
      </c>
      <c r="T341" s="22">
        <f t="shared" si="186"/>
        <v>470</v>
      </c>
      <c r="U341" s="13"/>
    </row>
    <row r="342" spans="1:21" ht="36" customHeight="1" x14ac:dyDescent="0.2">
      <c r="A342" s="24"/>
      <c r="B342" s="6" t="s">
        <v>10</v>
      </c>
      <c r="C342" s="7">
        <v>905</v>
      </c>
      <c r="D342" s="8" t="s">
        <v>9</v>
      </c>
      <c r="E342" s="8" t="s">
        <v>21</v>
      </c>
      <c r="F342" s="7" t="s">
        <v>286</v>
      </c>
      <c r="G342" s="9">
        <v>600</v>
      </c>
      <c r="H342" s="15"/>
      <c r="I342" s="15">
        <v>350</v>
      </c>
      <c r="J342" s="20"/>
      <c r="K342" s="22">
        <v>359.1</v>
      </c>
      <c r="L342" s="22"/>
      <c r="M342" s="22"/>
      <c r="N342" s="22"/>
      <c r="O342" s="22"/>
      <c r="P342" s="15">
        <v>470</v>
      </c>
      <c r="Q342" s="20"/>
      <c r="R342" s="20"/>
      <c r="S342" s="20"/>
      <c r="T342" s="69">
        <f>O342+P342+Q342+R342+S342</f>
        <v>470</v>
      </c>
      <c r="U342" s="13"/>
    </row>
    <row r="343" spans="1:21" ht="0.75" hidden="1" customHeight="1" x14ac:dyDescent="0.2">
      <c r="A343" s="24"/>
      <c r="B343" s="6"/>
      <c r="C343" s="7">
        <v>905</v>
      </c>
      <c r="D343" s="7" t="s">
        <v>9</v>
      </c>
      <c r="E343" s="8" t="s">
        <v>21</v>
      </c>
      <c r="F343" s="7" t="s">
        <v>465</v>
      </c>
      <c r="G343" s="9"/>
      <c r="H343" s="15"/>
      <c r="I343" s="15"/>
      <c r="J343" s="20">
        <f>J344</f>
        <v>0</v>
      </c>
      <c r="K343" s="15">
        <f>K344</f>
        <v>0</v>
      </c>
      <c r="L343" s="15"/>
      <c r="M343" s="15"/>
      <c r="N343" s="15"/>
      <c r="O343" s="22">
        <f>O344</f>
        <v>0</v>
      </c>
      <c r="P343" s="15"/>
      <c r="Q343" s="15"/>
      <c r="R343" s="15"/>
      <c r="S343" s="15"/>
      <c r="T343" s="69"/>
      <c r="U343" s="13"/>
    </row>
    <row r="344" spans="1:21" ht="56.25" hidden="1" x14ac:dyDescent="0.2">
      <c r="A344" s="24"/>
      <c r="B344" s="6" t="s">
        <v>467</v>
      </c>
      <c r="C344" s="7">
        <v>905</v>
      </c>
      <c r="D344" s="7" t="s">
        <v>9</v>
      </c>
      <c r="E344" s="8" t="s">
        <v>21</v>
      </c>
      <c r="F344" s="7" t="s">
        <v>466</v>
      </c>
      <c r="G344" s="9"/>
      <c r="H344" s="15"/>
      <c r="I344" s="15"/>
      <c r="J344" s="20">
        <f>J345</f>
        <v>0</v>
      </c>
      <c r="K344" s="15">
        <f>K345</f>
        <v>0</v>
      </c>
      <c r="L344" s="15"/>
      <c r="M344" s="15"/>
      <c r="N344" s="15"/>
      <c r="O344" s="22">
        <f>O345</f>
        <v>0</v>
      </c>
      <c r="P344" s="15">
        <f>P345</f>
        <v>0</v>
      </c>
      <c r="Q344" s="22">
        <f>Q345</f>
        <v>0</v>
      </c>
      <c r="R344" s="22">
        <f>R345</f>
        <v>0</v>
      </c>
      <c r="S344" s="22">
        <f>S345</f>
        <v>0</v>
      </c>
      <c r="T344" s="22">
        <f>T345</f>
        <v>0</v>
      </c>
      <c r="U344" s="13"/>
    </row>
    <row r="345" spans="1:21" ht="37.5" hidden="1" x14ac:dyDescent="0.2">
      <c r="A345" s="24"/>
      <c r="B345" s="6" t="s">
        <v>10</v>
      </c>
      <c r="C345" s="7">
        <v>905</v>
      </c>
      <c r="D345" s="7" t="s">
        <v>9</v>
      </c>
      <c r="E345" s="8" t="s">
        <v>21</v>
      </c>
      <c r="F345" s="7" t="s">
        <v>466</v>
      </c>
      <c r="G345" s="9">
        <v>600</v>
      </c>
      <c r="H345" s="15"/>
      <c r="I345" s="15"/>
      <c r="J345" s="20">
        <v>0</v>
      </c>
      <c r="K345" s="22">
        <v>0</v>
      </c>
      <c r="L345" s="22"/>
      <c r="M345" s="22"/>
      <c r="N345" s="22"/>
      <c r="O345" s="22"/>
      <c r="P345" s="15"/>
      <c r="Q345" s="20"/>
      <c r="R345" s="20"/>
      <c r="S345" s="20"/>
      <c r="T345" s="69">
        <f>O345+P345+Q345+R345+S345</f>
        <v>0</v>
      </c>
      <c r="U345" s="13"/>
    </row>
    <row r="346" spans="1:21" ht="45.75" customHeight="1" x14ac:dyDescent="0.2">
      <c r="A346" s="24"/>
      <c r="B346" s="25" t="s">
        <v>59</v>
      </c>
      <c r="C346" s="7">
        <v>905</v>
      </c>
      <c r="D346" s="8" t="s">
        <v>9</v>
      </c>
      <c r="E346" s="8" t="s">
        <v>21</v>
      </c>
      <c r="F346" s="7" t="s">
        <v>141</v>
      </c>
      <c r="G346" s="9"/>
      <c r="H346" s="15"/>
      <c r="I346" s="15"/>
      <c r="J346" s="20"/>
      <c r="K346" s="22"/>
      <c r="L346" s="22"/>
      <c r="M346" s="22"/>
      <c r="N346" s="22"/>
      <c r="O346" s="22">
        <f>O347</f>
        <v>85.5</v>
      </c>
      <c r="P346" s="15">
        <f t="shared" ref="P346:T347" si="187">P347</f>
        <v>0</v>
      </c>
      <c r="Q346" s="20">
        <f t="shared" si="187"/>
        <v>0</v>
      </c>
      <c r="R346" s="20">
        <f t="shared" si="187"/>
        <v>0</v>
      </c>
      <c r="S346" s="20">
        <f t="shared" si="187"/>
        <v>0</v>
      </c>
      <c r="T346" s="69">
        <f t="shared" si="187"/>
        <v>153.5</v>
      </c>
      <c r="U346" s="13"/>
    </row>
    <row r="347" spans="1:21" ht="37.5" x14ac:dyDescent="0.2">
      <c r="A347" s="24"/>
      <c r="B347" s="6" t="s">
        <v>143</v>
      </c>
      <c r="C347" s="7">
        <v>905</v>
      </c>
      <c r="D347" s="8" t="s">
        <v>9</v>
      </c>
      <c r="E347" s="8" t="s">
        <v>21</v>
      </c>
      <c r="F347" s="7" t="s">
        <v>142</v>
      </c>
      <c r="G347" s="9"/>
      <c r="H347" s="15"/>
      <c r="I347" s="15"/>
      <c r="J347" s="20"/>
      <c r="K347" s="22"/>
      <c r="L347" s="22"/>
      <c r="M347" s="22"/>
      <c r="N347" s="22"/>
      <c r="O347" s="22">
        <f>O348</f>
        <v>85.5</v>
      </c>
      <c r="P347" s="15">
        <f t="shared" si="187"/>
        <v>0</v>
      </c>
      <c r="Q347" s="20">
        <f t="shared" si="187"/>
        <v>0</v>
      </c>
      <c r="R347" s="20">
        <f t="shared" si="187"/>
        <v>0</v>
      </c>
      <c r="S347" s="20">
        <f t="shared" si="187"/>
        <v>0</v>
      </c>
      <c r="T347" s="69">
        <f t="shared" si="187"/>
        <v>153.5</v>
      </c>
      <c r="U347" s="13"/>
    </row>
    <row r="348" spans="1:21" ht="37.5" x14ac:dyDescent="0.2">
      <c r="A348" s="24"/>
      <c r="B348" s="6" t="s">
        <v>10</v>
      </c>
      <c r="C348" s="7">
        <v>905</v>
      </c>
      <c r="D348" s="8" t="s">
        <v>9</v>
      </c>
      <c r="E348" s="8" t="s">
        <v>21</v>
      </c>
      <c r="F348" s="7" t="s">
        <v>142</v>
      </c>
      <c r="G348" s="9">
        <v>600</v>
      </c>
      <c r="H348" s="15"/>
      <c r="I348" s="15"/>
      <c r="J348" s="20"/>
      <c r="K348" s="22"/>
      <c r="L348" s="22"/>
      <c r="M348" s="22"/>
      <c r="N348" s="22"/>
      <c r="O348" s="22">
        <v>85.5</v>
      </c>
      <c r="P348" s="15"/>
      <c r="Q348" s="20"/>
      <c r="R348" s="20"/>
      <c r="S348" s="20"/>
      <c r="T348" s="69">
        <f>85.5+68</f>
        <v>153.5</v>
      </c>
      <c r="U348" s="13"/>
    </row>
    <row r="349" spans="1:21" ht="18.75" hidden="1" x14ac:dyDescent="0.2">
      <c r="A349" s="24" t="s">
        <v>0</v>
      </c>
      <c r="B349" s="6" t="s">
        <v>528</v>
      </c>
      <c r="C349" s="7">
        <v>905</v>
      </c>
      <c r="D349" s="8" t="s">
        <v>9</v>
      </c>
      <c r="E349" s="8" t="s">
        <v>9</v>
      </c>
      <c r="F349" s="7"/>
      <c r="G349" s="9"/>
      <c r="H349" s="15">
        <f>H350</f>
        <v>218.4</v>
      </c>
      <c r="I349" s="15">
        <f t="shared" ref="H349:K351" si="188">I350</f>
        <v>965.7</v>
      </c>
      <c r="J349" s="20">
        <f t="shared" si="188"/>
        <v>218.4</v>
      </c>
      <c r="K349" s="15">
        <f t="shared" si="188"/>
        <v>1171</v>
      </c>
      <c r="L349" s="15"/>
      <c r="M349" s="15"/>
      <c r="N349" s="15"/>
      <c r="O349" s="22">
        <f>O350</f>
        <v>379</v>
      </c>
      <c r="P349" s="15">
        <f t="shared" ref="P349:T351" si="189">P350</f>
        <v>1217.8</v>
      </c>
      <c r="Q349" s="22">
        <f t="shared" si="189"/>
        <v>0</v>
      </c>
      <c r="R349" s="22">
        <f t="shared" si="189"/>
        <v>0</v>
      </c>
      <c r="S349" s="22">
        <f t="shared" si="189"/>
        <v>0</v>
      </c>
      <c r="T349" s="22">
        <f t="shared" si="189"/>
        <v>0</v>
      </c>
      <c r="U349" s="13"/>
    </row>
    <row r="350" spans="1:21" ht="37.5" hidden="1" x14ac:dyDescent="0.2">
      <c r="A350" s="24"/>
      <c r="B350" s="25" t="s">
        <v>75</v>
      </c>
      <c r="C350" s="7">
        <v>905</v>
      </c>
      <c r="D350" s="7" t="s">
        <v>9</v>
      </c>
      <c r="E350" s="8" t="s">
        <v>9</v>
      </c>
      <c r="F350" s="7" t="s">
        <v>160</v>
      </c>
      <c r="G350" s="9" t="s">
        <v>0</v>
      </c>
      <c r="H350" s="15">
        <f t="shared" si="188"/>
        <v>218.4</v>
      </c>
      <c r="I350" s="15">
        <f>I351</f>
        <v>965.7</v>
      </c>
      <c r="J350" s="20">
        <f t="shared" si="188"/>
        <v>218.4</v>
      </c>
      <c r="K350" s="15">
        <f t="shared" si="188"/>
        <v>1171</v>
      </c>
      <c r="L350" s="15"/>
      <c r="M350" s="15"/>
      <c r="N350" s="15"/>
      <c r="O350" s="22">
        <f>O351</f>
        <v>379</v>
      </c>
      <c r="P350" s="15">
        <f t="shared" si="189"/>
        <v>1217.8</v>
      </c>
      <c r="Q350" s="22">
        <f t="shared" si="189"/>
        <v>0</v>
      </c>
      <c r="R350" s="22">
        <f t="shared" si="189"/>
        <v>0</v>
      </c>
      <c r="S350" s="22">
        <f t="shared" si="189"/>
        <v>0</v>
      </c>
      <c r="T350" s="22">
        <f t="shared" si="189"/>
        <v>0</v>
      </c>
      <c r="U350" s="13"/>
    </row>
    <row r="351" spans="1:21" ht="18.75" hidden="1" x14ac:dyDescent="0.2">
      <c r="A351" s="24"/>
      <c r="B351" s="6" t="s">
        <v>77</v>
      </c>
      <c r="C351" s="7">
        <v>905</v>
      </c>
      <c r="D351" s="7" t="s">
        <v>9</v>
      </c>
      <c r="E351" s="8" t="s">
        <v>9</v>
      </c>
      <c r="F351" s="7" t="s">
        <v>171</v>
      </c>
      <c r="G351" s="9" t="s">
        <v>0</v>
      </c>
      <c r="H351" s="15">
        <f>H352</f>
        <v>218.4</v>
      </c>
      <c r="I351" s="15">
        <f>I352</f>
        <v>965.7</v>
      </c>
      <c r="J351" s="20">
        <f t="shared" si="188"/>
        <v>218.4</v>
      </c>
      <c r="K351" s="15">
        <f t="shared" si="188"/>
        <v>1171</v>
      </c>
      <c r="L351" s="15"/>
      <c r="M351" s="15"/>
      <c r="N351" s="15"/>
      <c r="O351" s="22">
        <f>O352</f>
        <v>379</v>
      </c>
      <c r="P351" s="15">
        <f>P352</f>
        <v>1217.8</v>
      </c>
      <c r="Q351" s="22">
        <f t="shared" si="189"/>
        <v>0</v>
      </c>
      <c r="R351" s="22">
        <f t="shared" si="189"/>
        <v>0</v>
      </c>
      <c r="S351" s="22">
        <f t="shared" si="189"/>
        <v>0</v>
      </c>
      <c r="T351" s="22">
        <f t="shared" si="189"/>
        <v>0</v>
      </c>
      <c r="U351" s="13"/>
    </row>
    <row r="352" spans="1:21" ht="18.75" hidden="1" x14ac:dyDescent="0.2">
      <c r="A352" s="24"/>
      <c r="B352" s="6" t="s">
        <v>174</v>
      </c>
      <c r="C352" s="7">
        <v>905</v>
      </c>
      <c r="D352" s="7" t="s">
        <v>9</v>
      </c>
      <c r="E352" s="8" t="s">
        <v>9</v>
      </c>
      <c r="F352" s="7" t="s">
        <v>264</v>
      </c>
      <c r="G352" s="9"/>
      <c r="H352" s="15">
        <f>H353+H355</f>
        <v>218.4</v>
      </c>
      <c r="I352" s="15">
        <f>I353+I355</f>
        <v>965.7</v>
      </c>
      <c r="J352" s="20">
        <f>J353+J355</f>
        <v>218.4</v>
      </c>
      <c r="K352" s="15">
        <f>K353+K355</f>
        <v>1171</v>
      </c>
      <c r="L352" s="15"/>
      <c r="M352" s="15"/>
      <c r="N352" s="15"/>
      <c r="O352" s="22">
        <f t="shared" ref="O352:T352" si="190">O353+O355</f>
        <v>379</v>
      </c>
      <c r="P352" s="15">
        <f t="shared" si="190"/>
        <v>1217.8</v>
      </c>
      <c r="Q352" s="22">
        <f t="shared" si="190"/>
        <v>0</v>
      </c>
      <c r="R352" s="22">
        <f t="shared" si="190"/>
        <v>0</v>
      </c>
      <c r="S352" s="22">
        <f t="shared" si="190"/>
        <v>0</v>
      </c>
      <c r="T352" s="22">
        <f t="shared" si="190"/>
        <v>0</v>
      </c>
      <c r="U352" s="13"/>
    </row>
    <row r="353" spans="1:21" ht="37.5" hidden="1" x14ac:dyDescent="0.2">
      <c r="A353" s="24"/>
      <c r="B353" s="6" t="s">
        <v>327</v>
      </c>
      <c r="C353" s="7">
        <v>905</v>
      </c>
      <c r="D353" s="7" t="s">
        <v>9</v>
      </c>
      <c r="E353" s="8" t="s">
        <v>9</v>
      </c>
      <c r="F353" s="7" t="s">
        <v>267</v>
      </c>
      <c r="G353" s="9" t="s">
        <v>0</v>
      </c>
      <c r="H353" s="15">
        <f>H354</f>
        <v>218.4</v>
      </c>
      <c r="I353" s="15">
        <v>0</v>
      </c>
      <c r="J353" s="20">
        <f>J354</f>
        <v>218.4</v>
      </c>
      <c r="K353" s="15">
        <f>K354</f>
        <v>0</v>
      </c>
      <c r="L353" s="15"/>
      <c r="M353" s="15"/>
      <c r="N353" s="15"/>
      <c r="O353" s="22">
        <f t="shared" ref="O353:T353" si="191">O354</f>
        <v>379</v>
      </c>
      <c r="P353" s="15">
        <f t="shared" si="191"/>
        <v>0</v>
      </c>
      <c r="Q353" s="22">
        <f t="shared" si="191"/>
        <v>0</v>
      </c>
      <c r="R353" s="22">
        <f t="shared" si="191"/>
        <v>0</v>
      </c>
      <c r="S353" s="22">
        <f t="shared" si="191"/>
        <v>0</v>
      </c>
      <c r="T353" s="22">
        <f t="shared" si="191"/>
        <v>0</v>
      </c>
      <c r="U353" s="13"/>
    </row>
    <row r="354" spans="1:21" ht="37.5" hidden="1" x14ac:dyDescent="0.2">
      <c r="A354" s="24"/>
      <c r="B354" s="6" t="s">
        <v>10</v>
      </c>
      <c r="C354" s="7">
        <v>905</v>
      </c>
      <c r="D354" s="7" t="s">
        <v>9</v>
      </c>
      <c r="E354" s="8" t="s">
        <v>9</v>
      </c>
      <c r="F354" s="7" t="s">
        <v>267</v>
      </c>
      <c r="G354" s="9">
        <v>600</v>
      </c>
      <c r="H354" s="15">
        <v>218.4</v>
      </c>
      <c r="I354" s="15">
        <v>0</v>
      </c>
      <c r="J354" s="20">
        <v>218.4</v>
      </c>
      <c r="K354" s="22">
        <v>0</v>
      </c>
      <c r="L354" s="22"/>
      <c r="M354" s="22"/>
      <c r="N354" s="22"/>
      <c r="O354" s="22">
        <v>379</v>
      </c>
      <c r="P354" s="15"/>
      <c r="Q354" s="20"/>
      <c r="R354" s="20"/>
      <c r="S354" s="20"/>
      <c r="T354" s="73">
        <f>379-379</f>
        <v>0</v>
      </c>
      <c r="U354" s="13"/>
    </row>
    <row r="355" spans="1:21" ht="56.25" hidden="1" x14ac:dyDescent="0.2">
      <c r="A355" s="24"/>
      <c r="B355" s="6" t="s">
        <v>430</v>
      </c>
      <c r="C355" s="7">
        <f>'[1]2018'!C304</f>
        <v>905</v>
      </c>
      <c r="D355" s="7" t="str">
        <f>'[1]2018'!D304</f>
        <v>07</v>
      </c>
      <c r="E355" s="8" t="str">
        <f>'[1]2018'!E304</f>
        <v>07</v>
      </c>
      <c r="F355" s="7" t="str">
        <f>'[1]2018'!F304</f>
        <v>62 2 03 60110</v>
      </c>
      <c r="G355" s="9"/>
      <c r="H355" s="15">
        <f>H356</f>
        <v>0</v>
      </c>
      <c r="I355" s="15">
        <f>I356</f>
        <v>965.7</v>
      </c>
      <c r="J355" s="20">
        <f>J356</f>
        <v>0</v>
      </c>
      <c r="K355" s="15">
        <f>K356</f>
        <v>1171</v>
      </c>
      <c r="L355" s="15"/>
      <c r="M355" s="15"/>
      <c r="N355" s="15"/>
      <c r="O355" s="22">
        <f t="shared" ref="O355:T355" si="192">O356</f>
        <v>0</v>
      </c>
      <c r="P355" s="15">
        <f t="shared" si="192"/>
        <v>1217.8</v>
      </c>
      <c r="Q355" s="22">
        <f t="shared" si="192"/>
        <v>0</v>
      </c>
      <c r="R355" s="22">
        <f t="shared" si="192"/>
        <v>0</v>
      </c>
      <c r="S355" s="22">
        <f t="shared" si="192"/>
        <v>0</v>
      </c>
      <c r="T355" s="22">
        <f t="shared" si="192"/>
        <v>0</v>
      </c>
      <c r="U355" s="13"/>
    </row>
    <row r="356" spans="1:21" ht="35.25" hidden="1" customHeight="1" x14ac:dyDescent="0.2">
      <c r="A356" s="24"/>
      <c r="B356" s="6" t="s">
        <v>10</v>
      </c>
      <c r="C356" s="7">
        <f>'[1]2018'!C305</f>
        <v>905</v>
      </c>
      <c r="D356" s="7" t="str">
        <f>'[1]2018'!D305</f>
        <v>07</v>
      </c>
      <c r="E356" s="8" t="str">
        <f>'[1]2018'!E305</f>
        <v>07</v>
      </c>
      <c r="F356" s="7" t="str">
        <f>'[1]2018'!F305</f>
        <v>62 2 03 60110</v>
      </c>
      <c r="G356" s="9">
        <f>'[1]2018'!G305</f>
        <v>600</v>
      </c>
      <c r="H356" s="15">
        <v>0</v>
      </c>
      <c r="I356" s="15">
        <v>965.7</v>
      </c>
      <c r="J356" s="20"/>
      <c r="K356" s="22">
        <v>1171</v>
      </c>
      <c r="L356" s="22"/>
      <c r="M356" s="22"/>
      <c r="N356" s="22"/>
      <c r="O356" s="22"/>
      <c r="P356" s="15">
        <v>1217.8</v>
      </c>
      <c r="Q356" s="20"/>
      <c r="R356" s="20"/>
      <c r="S356" s="20"/>
      <c r="T356" s="73">
        <f>1217.8-1217.8</f>
        <v>0</v>
      </c>
      <c r="U356" s="13"/>
    </row>
    <row r="357" spans="1:21" ht="0.75" hidden="1" customHeight="1" x14ac:dyDescent="0.2">
      <c r="A357" s="24"/>
      <c r="B357" s="6" t="s">
        <v>350</v>
      </c>
      <c r="C357" s="7">
        <v>905</v>
      </c>
      <c r="D357" s="7" t="s">
        <v>9</v>
      </c>
      <c r="E357" s="8" t="s">
        <v>14</v>
      </c>
      <c r="F357" s="7" t="s">
        <v>349</v>
      </c>
      <c r="G357" s="9"/>
      <c r="H357" s="15"/>
      <c r="I357" s="15"/>
      <c r="J357" s="20"/>
      <c r="K357" s="22"/>
      <c r="L357" s="22"/>
      <c r="M357" s="22"/>
      <c r="N357" s="22"/>
      <c r="O357" s="22">
        <f t="shared" ref="O357:T357" si="193">O358+O359</f>
        <v>0</v>
      </c>
      <c r="P357" s="15">
        <f t="shared" si="193"/>
        <v>0</v>
      </c>
      <c r="Q357" s="22">
        <f t="shared" si="193"/>
        <v>0</v>
      </c>
      <c r="R357" s="22">
        <f t="shared" si="193"/>
        <v>0</v>
      </c>
      <c r="S357" s="22">
        <f t="shared" si="193"/>
        <v>0</v>
      </c>
      <c r="T357" s="22">
        <f t="shared" si="193"/>
        <v>0</v>
      </c>
      <c r="U357" s="13"/>
    </row>
    <row r="358" spans="1:21" ht="37.5" hidden="1" x14ac:dyDescent="0.2">
      <c r="A358" s="24"/>
      <c r="B358" s="6" t="s">
        <v>10</v>
      </c>
      <c r="C358" s="7">
        <v>905</v>
      </c>
      <c r="D358" s="7" t="s">
        <v>9</v>
      </c>
      <c r="E358" s="8" t="s">
        <v>14</v>
      </c>
      <c r="F358" s="7" t="s">
        <v>349</v>
      </c>
      <c r="G358" s="9">
        <v>600</v>
      </c>
      <c r="H358" s="15"/>
      <c r="I358" s="15"/>
      <c r="J358" s="20"/>
      <c r="K358" s="22"/>
      <c r="L358" s="22"/>
      <c r="M358" s="22"/>
      <c r="N358" s="22"/>
      <c r="O358" s="22"/>
      <c r="P358" s="15"/>
      <c r="Q358" s="20"/>
      <c r="R358" s="20"/>
      <c r="S358" s="20"/>
      <c r="T358" s="69">
        <f>O358+P358+Q358+R358+S358</f>
        <v>0</v>
      </c>
      <c r="U358" s="13"/>
    </row>
    <row r="359" spans="1:21" ht="18.75" hidden="1" x14ac:dyDescent="0.2">
      <c r="A359" s="24"/>
      <c r="B359" s="6" t="s">
        <v>18</v>
      </c>
      <c r="C359" s="7">
        <v>905</v>
      </c>
      <c r="D359" s="7" t="s">
        <v>9</v>
      </c>
      <c r="E359" s="8" t="s">
        <v>14</v>
      </c>
      <c r="F359" s="7" t="s">
        <v>349</v>
      </c>
      <c r="G359" s="9">
        <v>800</v>
      </c>
      <c r="H359" s="15"/>
      <c r="I359" s="15"/>
      <c r="J359" s="20"/>
      <c r="K359" s="22"/>
      <c r="L359" s="22"/>
      <c r="M359" s="22"/>
      <c r="N359" s="22"/>
      <c r="O359" s="22"/>
      <c r="P359" s="15"/>
      <c r="Q359" s="20"/>
      <c r="R359" s="20"/>
      <c r="S359" s="20"/>
      <c r="T359" s="69">
        <f>O359+P359+Q359+R359+S359</f>
        <v>0</v>
      </c>
      <c r="U359" s="13"/>
    </row>
    <row r="360" spans="1:21" ht="18.75" x14ac:dyDescent="0.2">
      <c r="A360" s="24"/>
      <c r="B360" s="6" t="s">
        <v>36</v>
      </c>
      <c r="C360" s="7">
        <v>905</v>
      </c>
      <c r="D360" s="8" t="s">
        <v>9</v>
      </c>
      <c r="E360" s="8" t="s">
        <v>14</v>
      </c>
      <c r="F360" s="7"/>
      <c r="G360" s="9"/>
      <c r="H360" s="15">
        <f>H361+H364</f>
        <v>16224.800000000001</v>
      </c>
      <c r="I360" s="15">
        <f>I361+I364</f>
        <v>588.20000000000005</v>
      </c>
      <c r="J360" s="20">
        <f>J361+J364</f>
        <v>17312.100000000002</v>
      </c>
      <c r="K360" s="15">
        <f>K361+K364+K405</f>
        <v>611.5</v>
      </c>
      <c r="L360" s="15"/>
      <c r="M360" s="15"/>
      <c r="N360" s="15"/>
      <c r="O360" s="22">
        <f t="shared" ref="O360:T360" si="194">O361+O364+O405+O402</f>
        <v>20259</v>
      </c>
      <c r="P360" s="15">
        <f t="shared" si="194"/>
        <v>639</v>
      </c>
      <c r="Q360" s="22">
        <f t="shared" si="194"/>
        <v>0</v>
      </c>
      <c r="R360" s="22">
        <f t="shared" si="194"/>
        <v>0</v>
      </c>
      <c r="S360" s="22">
        <f t="shared" si="194"/>
        <v>0</v>
      </c>
      <c r="T360" s="22">
        <f t="shared" si="194"/>
        <v>22422.564999999999</v>
      </c>
      <c r="U360" s="13"/>
    </row>
    <row r="361" spans="1:21" ht="18.75" x14ac:dyDescent="0.2">
      <c r="A361" s="24" t="s">
        <v>0</v>
      </c>
      <c r="B361" s="6" t="s">
        <v>26</v>
      </c>
      <c r="C361" s="7">
        <v>905</v>
      </c>
      <c r="D361" s="8" t="s">
        <v>9</v>
      </c>
      <c r="E361" s="8" t="s">
        <v>14</v>
      </c>
      <c r="F361" s="7" t="s">
        <v>130</v>
      </c>
      <c r="G361" s="9"/>
      <c r="H361" s="15">
        <f t="shared" ref="H361:K362" si="195">H362</f>
        <v>0</v>
      </c>
      <c r="I361" s="15">
        <f t="shared" si="195"/>
        <v>588.20000000000005</v>
      </c>
      <c r="J361" s="20">
        <f t="shared" si="195"/>
        <v>0</v>
      </c>
      <c r="K361" s="15">
        <f t="shared" si="195"/>
        <v>611.5</v>
      </c>
      <c r="L361" s="15"/>
      <c r="M361" s="15"/>
      <c r="N361" s="15"/>
      <c r="O361" s="22">
        <f>O362</f>
        <v>0</v>
      </c>
      <c r="P361" s="15">
        <f t="shared" ref="P361:T362" si="196">P362</f>
        <v>639</v>
      </c>
      <c r="Q361" s="22">
        <f t="shared" si="196"/>
        <v>0</v>
      </c>
      <c r="R361" s="22">
        <f t="shared" si="196"/>
        <v>0</v>
      </c>
      <c r="S361" s="22">
        <f t="shared" si="196"/>
        <v>0</v>
      </c>
      <c r="T361" s="22">
        <f t="shared" si="196"/>
        <v>639</v>
      </c>
      <c r="U361" s="13"/>
    </row>
    <row r="362" spans="1:21" ht="56.25" x14ac:dyDescent="0.2">
      <c r="A362" s="24"/>
      <c r="B362" s="6" t="s">
        <v>80</v>
      </c>
      <c r="C362" s="7">
        <v>905</v>
      </c>
      <c r="D362" s="7" t="s">
        <v>9</v>
      </c>
      <c r="E362" s="7" t="s">
        <v>14</v>
      </c>
      <c r="F362" s="7" t="s">
        <v>222</v>
      </c>
      <c r="G362" s="9"/>
      <c r="H362" s="15">
        <f t="shared" si="195"/>
        <v>0</v>
      </c>
      <c r="I362" s="15">
        <f t="shared" si="195"/>
        <v>588.20000000000005</v>
      </c>
      <c r="J362" s="20">
        <f t="shared" si="195"/>
        <v>0</v>
      </c>
      <c r="K362" s="15">
        <f t="shared" si="195"/>
        <v>611.5</v>
      </c>
      <c r="L362" s="15"/>
      <c r="M362" s="15"/>
      <c r="N362" s="15"/>
      <c r="O362" s="22">
        <f>O363</f>
        <v>0</v>
      </c>
      <c r="P362" s="15">
        <f t="shared" si="196"/>
        <v>639</v>
      </c>
      <c r="Q362" s="22">
        <f t="shared" si="196"/>
        <v>0</v>
      </c>
      <c r="R362" s="22">
        <f t="shared" si="196"/>
        <v>0</v>
      </c>
      <c r="S362" s="22">
        <f t="shared" si="196"/>
        <v>0</v>
      </c>
      <c r="T362" s="22">
        <f t="shared" si="196"/>
        <v>639</v>
      </c>
      <c r="U362" s="13"/>
    </row>
    <row r="363" spans="1:21" ht="75" x14ac:dyDescent="0.2">
      <c r="A363" s="24"/>
      <c r="B363" s="6" t="s">
        <v>16</v>
      </c>
      <c r="C363" s="7">
        <v>905</v>
      </c>
      <c r="D363" s="7" t="s">
        <v>9</v>
      </c>
      <c r="E363" s="7" t="s">
        <v>14</v>
      </c>
      <c r="F363" s="7" t="s">
        <v>222</v>
      </c>
      <c r="G363" s="9" t="s">
        <v>17</v>
      </c>
      <c r="H363" s="15"/>
      <c r="I363" s="15">
        <v>588.20000000000005</v>
      </c>
      <c r="J363" s="20"/>
      <c r="K363" s="22">
        <v>611.5</v>
      </c>
      <c r="L363" s="22"/>
      <c r="M363" s="22"/>
      <c r="N363" s="22"/>
      <c r="O363" s="22"/>
      <c r="P363" s="15">
        <v>639</v>
      </c>
      <c r="Q363" s="20"/>
      <c r="R363" s="20"/>
      <c r="S363" s="20"/>
      <c r="T363" s="69">
        <f>O363+P363+Q363+R363+S363</f>
        <v>639</v>
      </c>
      <c r="U363" s="13"/>
    </row>
    <row r="364" spans="1:21" ht="37.5" x14ac:dyDescent="0.2">
      <c r="A364" s="24"/>
      <c r="B364" s="25" t="s">
        <v>75</v>
      </c>
      <c r="C364" s="7">
        <v>905</v>
      </c>
      <c r="D364" s="7" t="s">
        <v>9</v>
      </c>
      <c r="E364" s="8" t="s">
        <v>14</v>
      </c>
      <c r="F364" s="7" t="s">
        <v>160</v>
      </c>
      <c r="G364" s="9"/>
      <c r="H364" s="15">
        <f>H370</f>
        <v>16224.800000000001</v>
      </c>
      <c r="I364" s="15">
        <f>I370</f>
        <v>0</v>
      </c>
      <c r="J364" s="20">
        <f>J370+J367</f>
        <v>17312.100000000002</v>
      </c>
      <c r="K364" s="15">
        <f>K370+K367</f>
        <v>0</v>
      </c>
      <c r="L364" s="15"/>
      <c r="M364" s="15"/>
      <c r="N364" s="15"/>
      <c r="O364" s="22">
        <f t="shared" ref="O364:T364" si="197">O367+O370+O386+O390</f>
        <v>20129</v>
      </c>
      <c r="P364" s="15">
        <f t="shared" si="197"/>
        <v>0</v>
      </c>
      <c r="Q364" s="22">
        <f t="shared" si="197"/>
        <v>0</v>
      </c>
      <c r="R364" s="22">
        <f t="shared" si="197"/>
        <v>0</v>
      </c>
      <c r="S364" s="22">
        <f t="shared" si="197"/>
        <v>0</v>
      </c>
      <c r="T364" s="22">
        <f t="shared" si="197"/>
        <v>21653.564999999999</v>
      </c>
      <c r="U364" s="13"/>
    </row>
    <row r="365" spans="1:21" ht="18.75" hidden="1" x14ac:dyDescent="0.2">
      <c r="A365" s="24"/>
      <c r="B365" s="25" t="s">
        <v>78</v>
      </c>
      <c r="C365" s="7">
        <v>905</v>
      </c>
      <c r="D365" s="7" t="s">
        <v>9</v>
      </c>
      <c r="E365" s="8" t="s">
        <v>14</v>
      </c>
      <c r="F365" s="7" t="s">
        <v>179</v>
      </c>
      <c r="G365" s="9"/>
      <c r="H365" s="15"/>
      <c r="I365" s="15"/>
      <c r="J365" s="20"/>
      <c r="K365" s="15"/>
      <c r="L365" s="15"/>
      <c r="M365" s="15"/>
      <c r="N365" s="15"/>
      <c r="O365" s="22">
        <f>O366</f>
        <v>1141.7</v>
      </c>
      <c r="P365" s="15">
        <f t="shared" ref="P365:T365" si="198">P366</f>
        <v>0</v>
      </c>
      <c r="Q365" s="22">
        <f t="shared" si="198"/>
        <v>0</v>
      </c>
      <c r="R365" s="22">
        <f t="shared" si="198"/>
        <v>0</v>
      </c>
      <c r="S365" s="22">
        <f t="shared" si="198"/>
        <v>0</v>
      </c>
      <c r="T365" s="22">
        <f t="shared" si="198"/>
        <v>0</v>
      </c>
      <c r="U365" s="13"/>
    </row>
    <row r="366" spans="1:21" ht="37.5" hidden="1" x14ac:dyDescent="0.2">
      <c r="A366" s="24"/>
      <c r="B366" s="6" t="s">
        <v>253</v>
      </c>
      <c r="C366" s="7">
        <v>905</v>
      </c>
      <c r="D366" s="7" t="s">
        <v>9</v>
      </c>
      <c r="E366" s="8" t="s">
        <v>14</v>
      </c>
      <c r="F366" s="7" t="s">
        <v>548</v>
      </c>
      <c r="G366" s="9"/>
      <c r="H366" s="15"/>
      <c r="I366" s="15"/>
      <c r="J366" s="20"/>
      <c r="K366" s="15"/>
      <c r="L366" s="15"/>
      <c r="M366" s="15"/>
      <c r="N366" s="15"/>
      <c r="O366" s="22">
        <f>O367</f>
        <v>1141.7</v>
      </c>
      <c r="P366" s="15">
        <f t="shared" ref="P366:T366" si="199">P367</f>
        <v>0</v>
      </c>
      <c r="Q366" s="22">
        <f t="shared" si="199"/>
        <v>0</v>
      </c>
      <c r="R366" s="22">
        <f t="shared" si="199"/>
        <v>0</v>
      </c>
      <c r="S366" s="22">
        <f t="shared" si="199"/>
        <v>0</v>
      </c>
      <c r="T366" s="22">
        <f t="shared" si="199"/>
        <v>0</v>
      </c>
      <c r="U366" s="13"/>
    </row>
    <row r="367" spans="1:21" ht="37.5" hidden="1" x14ac:dyDescent="0.2">
      <c r="A367" s="24"/>
      <c r="B367" s="6" t="s">
        <v>350</v>
      </c>
      <c r="C367" s="7">
        <v>905</v>
      </c>
      <c r="D367" s="7" t="s">
        <v>9</v>
      </c>
      <c r="E367" s="8" t="s">
        <v>14</v>
      </c>
      <c r="F367" s="7" t="s">
        <v>349</v>
      </c>
      <c r="G367" s="9"/>
      <c r="H367" s="15"/>
      <c r="I367" s="15"/>
      <c r="J367" s="20">
        <f>J368+J369</f>
        <v>396.6</v>
      </c>
      <c r="K367" s="15">
        <f>K368+K369</f>
        <v>0</v>
      </c>
      <c r="L367" s="15"/>
      <c r="M367" s="15"/>
      <c r="N367" s="15"/>
      <c r="O367" s="22">
        <f t="shared" ref="O367:T367" si="200">O368+O369</f>
        <v>1141.7</v>
      </c>
      <c r="P367" s="15">
        <f t="shared" si="200"/>
        <v>0</v>
      </c>
      <c r="Q367" s="22">
        <f t="shared" si="200"/>
        <v>0</v>
      </c>
      <c r="R367" s="22">
        <f t="shared" si="200"/>
        <v>0</v>
      </c>
      <c r="S367" s="22">
        <f t="shared" si="200"/>
        <v>0</v>
      </c>
      <c r="T367" s="22">
        <f t="shared" si="200"/>
        <v>0</v>
      </c>
      <c r="U367" s="13"/>
    </row>
    <row r="368" spans="1:21" ht="41.25" hidden="1" customHeight="1" x14ac:dyDescent="0.2">
      <c r="A368" s="24"/>
      <c r="B368" s="6" t="s">
        <v>10</v>
      </c>
      <c r="C368" s="7">
        <v>905</v>
      </c>
      <c r="D368" s="7" t="s">
        <v>9</v>
      </c>
      <c r="E368" s="8" t="s">
        <v>14</v>
      </c>
      <c r="F368" s="7" t="s">
        <v>349</v>
      </c>
      <c r="G368" s="9">
        <v>600</v>
      </c>
      <c r="H368" s="15"/>
      <c r="I368" s="15"/>
      <c r="J368" s="20">
        <v>396.6</v>
      </c>
      <c r="K368" s="15"/>
      <c r="L368" s="15"/>
      <c r="M368" s="15"/>
      <c r="N368" s="15"/>
      <c r="O368" s="22">
        <v>1016.1</v>
      </c>
      <c r="P368" s="15"/>
      <c r="Q368" s="20"/>
      <c r="R368" s="20"/>
      <c r="S368" s="20"/>
      <c r="T368" s="73">
        <f>1016.1-605.1-205.5-205.5</f>
        <v>0</v>
      </c>
      <c r="U368" s="13"/>
    </row>
    <row r="369" spans="1:21" ht="18.75" hidden="1" x14ac:dyDescent="0.2">
      <c r="A369" s="24"/>
      <c r="B369" s="6" t="s">
        <v>18</v>
      </c>
      <c r="C369" s="7">
        <v>905</v>
      </c>
      <c r="D369" s="7" t="s">
        <v>9</v>
      </c>
      <c r="E369" s="8" t="s">
        <v>14</v>
      </c>
      <c r="F369" s="7" t="s">
        <v>349</v>
      </c>
      <c r="G369" s="9">
        <v>800</v>
      </c>
      <c r="H369" s="15"/>
      <c r="I369" s="15"/>
      <c r="J369" s="20"/>
      <c r="K369" s="15"/>
      <c r="L369" s="15"/>
      <c r="M369" s="15"/>
      <c r="N369" s="15"/>
      <c r="O369" s="22">
        <v>125.6</v>
      </c>
      <c r="P369" s="15"/>
      <c r="Q369" s="20"/>
      <c r="R369" s="20"/>
      <c r="S369" s="20"/>
      <c r="T369" s="73">
        <f>125.6-125.6</f>
        <v>0</v>
      </c>
      <c r="U369" s="13"/>
    </row>
    <row r="370" spans="1:21" ht="37.5" x14ac:dyDescent="0.2">
      <c r="A370" s="24" t="s">
        <v>0</v>
      </c>
      <c r="B370" s="6" t="s">
        <v>79</v>
      </c>
      <c r="C370" s="7">
        <v>905</v>
      </c>
      <c r="D370" s="7" t="s">
        <v>9</v>
      </c>
      <c r="E370" s="7" t="s">
        <v>14</v>
      </c>
      <c r="F370" s="7" t="s">
        <v>182</v>
      </c>
      <c r="G370" s="9" t="s">
        <v>0</v>
      </c>
      <c r="H370" s="15">
        <f>H371+H376+H381</f>
        <v>16224.800000000001</v>
      </c>
      <c r="I370" s="15">
        <f>I371+I376+I381</f>
        <v>0</v>
      </c>
      <c r="J370" s="20">
        <f>J371+J376+J381</f>
        <v>16915.500000000004</v>
      </c>
      <c r="K370" s="15">
        <f>K371+K376+K381</f>
        <v>0</v>
      </c>
      <c r="L370" s="15"/>
      <c r="M370" s="15"/>
      <c r="N370" s="15"/>
      <c r="O370" s="22">
        <f>O371+O376+O381</f>
        <v>18798.899999999998</v>
      </c>
      <c r="P370" s="15">
        <f t="shared" ref="P370:T370" si="201">P371+P376+P381</f>
        <v>0</v>
      </c>
      <c r="Q370" s="22">
        <f t="shared" si="201"/>
        <v>0</v>
      </c>
      <c r="R370" s="22">
        <f t="shared" si="201"/>
        <v>0</v>
      </c>
      <c r="S370" s="22">
        <f t="shared" si="201"/>
        <v>0</v>
      </c>
      <c r="T370" s="22">
        <f t="shared" si="201"/>
        <v>19868.364999999998</v>
      </c>
      <c r="U370" s="13"/>
    </row>
    <row r="371" spans="1:21" ht="37.5" x14ac:dyDescent="0.2">
      <c r="A371" s="24" t="s">
        <v>0</v>
      </c>
      <c r="B371" s="6" t="s">
        <v>274</v>
      </c>
      <c r="C371" s="7">
        <v>905</v>
      </c>
      <c r="D371" s="7" t="s">
        <v>9</v>
      </c>
      <c r="E371" s="7" t="s">
        <v>14</v>
      </c>
      <c r="F371" s="7" t="s">
        <v>277</v>
      </c>
      <c r="G371" s="9"/>
      <c r="H371" s="15">
        <f>H372</f>
        <v>5558.4</v>
      </c>
      <c r="I371" s="15">
        <f>I372</f>
        <v>0</v>
      </c>
      <c r="J371" s="20">
        <f>J372</f>
        <v>4870.8</v>
      </c>
      <c r="K371" s="15">
        <f>K372</f>
        <v>0</v>
      </c>
      <c r="L371" s="15"/>
      <c r="M371" s="15"/>
      <c r="N371" s="15"/>
      <c r="O371" s="22">
        <f t="shared" ref="O371:T371" si="202">O372</f>
        <v>5483.9</v>
      </c>
      <c r="P371" s="15">
        <f t="shared" si="202"/>
        <v>0</v>
      </c>
      <c r="Q371" s="22">
        <f t="shared" si="202"/>
        <v>0</v>
      </c>
      <c r="R371" s="22">
        <f t="shared" si="202"/>
        <v>0</v>
      </c>
      <c r="S371" s="22">
        <f t="shared" si="202"/>
        <v>0</v>
      </c>
      <c r="T371" s="22">
        <f t="shared" si="202"/>
        <v>5728.4</v>
      </c>
      <c r="U371" s="13"/>
    </row>
    <row r="372" spans="1:21" ht="18.75" x14ac:dyDescent="0.2">
      <c r="A372" s="24" t="s">
        <v>0</v>
      </c>
      <c r="B372" s="6" t="s">
        <v>67</v>
      </c>
      <c r="C372" s="7">
        <v>905</v>
      </c>
      <c r="D372" s="7" t="s">
        <v>9</v>
      </c>
      <c r="E372" s="7" t="s">
        <v>14</v>
      </c>
      <c r="F372" s="7" t="s">
        <v>183</v>
      </c>
      <c r="G372" s="9" t="s">
        <v>0</v>
      </c>
      <c r="H372" s="15">
        <f>H373+H374+H375</f>
        <v>5558.4</v>
      </c>
      <c r="I372" s="15">
        <f>I373+I374+I375</f>
        <v>0</v>
      </c>
      <c r="J372" s="20">
        <f>J373+J374+J375</f>
        <v>4870.8</v>
      </c>
      <c r="K372" s="15">
        <f>K373+K374+K375</f>
        <v>0</v>
      </c>
      <c r="L372" s="15"/>
      <c r="M372" s="15"/>
      <c r="N372" s="15"/>
      <c r="O372" s="22">
        <f t="shared" ref="O372:T372" si="203">O373+O374+O375</f>
        <v>5483.9</v>
      </c>
      <c r="P372" s="15">
        <f t="shared" si="203"/>
        <v>0</v>
      </c>
      <c r="Q372" s="22">
        <f t="shared" si="203"/>
        <v>0</v>
      </c>
      <c r="R372" s="22">
        <f t="shared" si="203"/>
        <v>0</v>
      </c>
      <c r="S372" s="22">
        <f t="shared" si="203"/>
        <v>0</v>
      </c>
      <c r="T372" s="22">
        <f t="shared" si="203"/>
        <v>5728.4</v>
      </c>
      <c r="U372" s="13"/>
    </row>
    <row r="373" spans="1:21" ht="75" x14ac:dyDescent="0.2">
      <c r="A373" s="24" t="s">
        <v>0</v>
      </c>
      <c r="B373" s="6" t="s">
        <v>16</v>
      </c>
      <c r="C373" s="7">
        <v>905</v>
      </c>
      <c r="D373" s="7" t="s">
        <v>9</v>
      </c>
      <c r="E373" s="7" t="s">
        <v>14</v>
      </c>
      <c r="F373" s="7" t="s">
        <v>183</v>
      </c>
      <c r="G373" s="9" t="s">
        <v>17</v>
      </c>
      <c r="H373" s="15">
        <v>4775.8999999999996</v>
      </c>
      <c r="I373" s="15"/>
      <c r="J373" s="20">
        <f>3149.9+951.3</f>
        <v>4101.2</v>
      </c>
      <c r="K373" s="22"/>
      <c r="L373" s="22"/>
      <c r="M373" s="22"/>
      <c r="N373" s="22"/>
      <c r="O373" s="19">
        <v>4485.5</v>
      </c>
      <c r="P373" s="15">
        <v>0</v>
      </c>
      <c r="Q373" s="20"/>
      <c r="R373" s="20"/>
      <c r="S373" s="20"/>
      <c r="T373" s="69">
        <f>O373+P373+Q373+R373+S373</f>
        <v>4485.5</v>
      </c>
      <c r="U373" s="13"/>
    </row>
    <row r="374" spans="1:21" ht="37.5" x14ac:dyDescent="0.2">
      <c r="A374" s="24"/>
      <c r="B374" s="6" t="s">
        <v>165</v>
      </c>
      <c r="C374" s="7">
        <v>905</v>
      </c>
      <c r="D374" s="7" t="s">
        <v>9</v>
      </c>
      <c r="E374" s="7" t="s">
        <v>14</v>
      </c>
      <c r="F374" s="7" t="s">
        <v>183</v>
      </c>
      <c r="G374" s="9" t="s">
        <v>7</v>
      </c>
      <c r="H374" s="15">
        <v>756.4</v>
      </c>
      <c r="I374" s="15"/>
      <c r="J374" s="20">
        <f>267.5+482.6</f>
        <v>750.1</v>
      </c>
      <c r="K374" s="22"/>
      <c r="L374" s="22"/>
      <c r="M374" s="22"/>
      <c r="N374" s="22"/>
      <c r="O374" s="22">
        <v>979.5</v>
      </c>
      <c r="P374" s="15">
        <v>0</v>
      </c>
      <c r="Q374" s="15">
        <v>0</v>
      </c>
      <c r="R374" s="15">
        <f>R375</f>
        <v>0</v>
      </c>
      <c r="S374" s="15">
        <f>S375</f>
        <v>0</v>
      </c>
      <c r="T374" s="69">
        <f>979.5+244.5</f>
        <v>1224</v>
      </c>
      <c r="U374" s="13"/>
    </row>
    <row r="375" spans="1:21" ht="18.75" x14ac:dyDescent="0.2">
      <c r="A375" s="24"/>
      <c r="B375" s="6" t="s">
        <v>18</v>
      </c>
      <c r="C375" s="7">
        <v>905</v>
      </c>
      <c r="D375" s="7" t="s">
        <v>9</v>
      </c>
      <c r="E375" s="7" t="s">
        <v>14</v>
      </c>
      <c r="F375" s="7" t="s">
        <v>183</v>
      </c>
      <c r="G375" s="9" t="s">
        <v>19</v>
      </c>
      <c r="H375" s="15">
        <v>26.1</v>
      </c>
      <c r="I375" s="15"/>
      <c r="J375" s="20">
        <v>19.5</v>
      </c>
      <c r="K375" s="22"/>
      <c r="L375" s="22"/>
      <c r="M375" s="22"/>
      <c r="N375" s="22"/>
      <c r="O375" s="22">
        <v>18.899999999999999</v>
      </c>
      <c r="P375" s="15"/>
      <c r="Q375" s="20"/>
      <c r="R375" s="20"/>
      <c r="S375" s="20"/>
      <c r="T375" s="69">
        <f>O375+P375+Q375+R375+S375</f>
        <v>18.899999999999999</v>
      </c>
      <c r="U375" s="13"/>
    </row>
    <row r="376" spans="1:21" ht="56.25" x14ac:dyDescent="0.2">
      <c r="A376" s="24"/>
      <c r="B376" s="6" t="s">
        <v>278</v>
      </c>
      <c r="C376" s="7">
        <v>905</v>
      </c>
      <c r="D376" s="8" t="s">
        <v>9</v>
      </c>
      <c r="E376" s="8" t="s">
        <v>14</v>
      </c>
      <c r="F376" s="7" t="s">
        <v>279</v>
      </c>
      <c r="G376" s="9"/>
      <c r="H376" s="15">
        <f>H377</f>
        <v>9122.8000000000011</v>
      </c>
      <c r="I376" s="15">
        <f>I377</f>
        <v>0</v>
      </c>
      <c r="J376" s="20">
        <f>J377</f>
        <v>9697.8000000000011</v>
      </c>
      <c r="K376" s="15">
        <f>K377</f>
        <v>0</v>
      </c>
      <c r="L376" s="15"/>
      <c r="M376" s="15"/>
      <c r="N376" s="15"/>
      <c r="O376" s="22">
        <f t="shared" ref="O376:T376" si="204">O377</f>
        <v>10332.4</v>
      </c>
      <c r="P376" s="15">
        <f t="shared" si="204"/>
        <v>0</v>
      </c>
      <c r="Q376" s="22">
        <f t="shared" si="204"/>
        <v>0</v>
      </c>
      <c r="R376" s="22">
        <f t="shared" si="204"/>
        <v>0</v>
      </c>
      <c r="S376" s="22">
        <f t="shared" si="204"/>
        <v>0</v>
      </c>
      <c r="T376" s="22">
        <f t="shared" si="204"/>
        <v>10417.619999999999</v>
      </c>
      <c r="U376" s="13"/>
    </row>
    <row r="377" spans="1:21" ht="37.5" x14ac:dyDescent="0.2">
      <c r="A377" s="24"/>
      <c r="B377" s="6" t="s">
        <v>281</v>
      </c>
      <c r="C377" s="7">
        <v>905</v>
      </c>
      <c r="D377" s="8" t="s">
        <v>9</v>
      </c>
      <c r="E377" s="8" t="s">
        <v>14</v>
      </c>
      <c r="F377" s="7" t="s">
        <v>184</v>
      </c>
      <c r="G377" s="9"/>
      <c r="H377" s="15">
        <f>H378+H379+H380</f>
        <v>9122.8000000000011</v>
      </c>
      <c r="I377" s="15">
        <f>I378+I379+I380</f>
        <v>0</v>
      </c>
      <c r="J377" s="20">
        <f>J378+J379+J380</f>
        <v>9697.8000000000011</v>
      </c>
      <c r="K377" s="15">
        <f>K378+K379+K380</f>
        <v>0</v>
      </c>
      <c r="L377" s="15"/>
      <c r="M377" s="15"/>
      <c r="N377" s="15"/>
      <c r="O377" s="22">
        <f t="shared" ref="O377:T377" si="205">O378+O379+O380</f>
        <v>10332.4</v>
      </c>
      <c r="P377" s="15">
        <f t="shared" si="205"/>
        <v>0</v>
      </c>
      <c r="Q377" s="22">
        <f t="shared" si="205"/>
        <v>0</v>
      </c>
      <c r="R377" s="22">
        <f t="shared" si="205"/>
        <v>0</v>
      </c>
      <c r="S377" s="22">
        <f t="shared" si="205"/>
        <v>0</v>
      </c>
      <c r="T377" s="22">
        <f t="shared" si="205"/>
        <v>10417.619999999999</v>
      </c>
      <c r="U377" s="13"/>
    </row>
    <row r="378" spans="1:21" ht="75" x14ac:dyDescent="0.2">
      <c r="A378" s="24"/>
      <c r="B378" s="6" t="s">
        <v>16</v>
      </c>
      <c r="C378" s="7">
        <v>905</v>
      </c>
      <c r="D378" s="8" t="s">
        <v>9</v>
      </c>
      <c r="E378" s="8" t="s">
        <v>14</v>
      </c>
      <c r="F378" s="7" t="s">
        <v>184</v>
      </c>
      <c r="G378" s="9">
        <v>100</v>
      </c>
      <c r="H378" s="15">
        <v>8546.1</v>
      </c>
      <c r="I378" s="15"/>
      <c r="J378" s="20">
        <f>6827.1+2061.8</f>
        <v>8888.9000000000015</v>
      </c>
      <c r="K378" s="22"/>
      <c r="L378" s="22"/>
      <c r="M378" s="22"/>
      <c r="N378" s="22"/>
      <c r="O378" s="22">
        <v>9292.7999999999993</v>
      </c>
      <c r="P378" s="15"/>
      <c r="Q378" s="20"/>
      <c r="R378" s="20"/>
      <c r="S378" s="20"/>
      <c r="T378" s="69">
        <f>O378+P378+Q378+R378+S378</f>
        <v>9292.7999999999993</v>
      </c>
      <c r="U378" s="13"/>
    </row>
    <row r="379" spans="1:21" ht="37.5" x14ac:dyDescent="0.2">
      <c r="A379" s="24"/>
      <c r="B379" s="6" t="s">
        <v>165</v>
      </c>
      <c r="C379" s="7">
        <v>905</v>
      </c>
      <c r="D379" s="8" t="s">
        <v>9</v>
      </c>
      <c r="E379" s="8" t="s">
        <v>14</v>
      </c>
      <c r="F379" s="7" t="s">
        <v>184</v>
      </c>
      <c r="G379" s="9">
        <v>200</v>
      </c>
      <c r="H379" s="15">
        <v>575.70000000000005</v>
      </c>
      <c r="I379" s="15"/>
      <c r="J379" s="20">
        <f>8.5+799.5</f>
        <v>808</v>
      </c>
      <c r="K379" s="22">
        <v>0</v>
      </c>
      <c r="L379" s="22"/>
      <c r="M379" s="22"/>
      <c r="N379" s="22"/>
      <c r="O379" s="22">
        <v>1038.5999999999999</v>
      </c>
      <c r="P379" s="15">
        <v>0</v>
      </c>
      <c r="Q379" s="20"/>
      <c r="R379" s="20"/>
      <c r="S379" s="20"/>
      <c r="T379" s="69">
        <f>1038.6+85.22</f>
        <v>1123.82</v>
      </c>
      <c r="U379" s="13"/>
    </row>
    <row r="380" spans="1:21" ht="18.75" x14ac:dyDescent="0.2">
      <c r="A380" s="24"/>
      <c r="B380" s="6" t="s">
        <v>18</v>
      </c>
      <c r="C380" s="7">
        <v>905</v>
      </c>
      <c r="D380" s="8" t="s">
        <v>9</v>
      </c>
      <c r="E380" s="8" t="s">
        <v>14</v>
      </c>
      <c r="F380" s="7" t="s">
        <v>184</v>
      </c>
      <c r="G380" s="9">
        <v>800</v>
      </c>
      <c r="H380" s="15">
        <v>1</v>
      </c>
      <c r="I380" s="15"/>
      <c r="J380" s="20">
        <v>0.9</v>
      </c>
      <c r="K380" s="22"/>
      <c r="L380" s="22"/>
      <c r="M380" s="22"/>
      <c r="N380" s="22"/>
      <c r="O380" s="22">
        <v>1</v>
      </c>
      <c r="P380" s="15"/>
      <c r="Q380" s="20"/>
      <c r="R380" s="20"/>
      <c r="S380" s="20"/>
      <c r="T380" s="69">
        <f>O380+P380+Q380+R380+S380</f>
        <v>1</v>
      </c>
      <c r="U380" s="13"/>
    </row>
    <row r="381" spans="1:21" ht="56.25" x14ac:dyDescent="0.2">
      <c r="A381" s="24"/>
      <c r="B381" s="6" t="s">
        <v>280</v>
      </c>
      <c r="C381" s="7">
        <v>905</v>
      </c>
      <c r="D381" s="8" t="s">
        <v>9</v>
      </c>
      <c r="E381" s="8" t="s">
        <v>14</v>
      </c>
      <c r="F381" s="7" t="s">
        <v>282</v>
      </c>
      <c r="G381" s="9"/>
      <c r="H381" s="15">
        <f>H382</f>
        <v>1543.6</v>
      </c>
      <c r="I381" s="15">
        <f>I382</f>
        <v>0</v>
      </c>
      <c r="J381" s="20">
        <f>J382</f>
        <v>2346.9</v>
      </c>
      <c r="K381" s="15">
        <f>K382</f>
        <v>0</v>
      </c>
      <c r="L381" s="15"/>
      <c r="M381" s="15"/>
      <c r="N381" s="15"/>
      <c r="O381" s="22">
        <f t="shared" ref="O381:T381" si="206">O382</f>
        <v>2982.6</v>
      </c>
      <c r="P381" s="15">
        <f t="shared" si="206"/>
        <v>0</v>
      </c>
      <c r="Q381" s="22">
        <f t="shared" si="206"/>
        <v>0</v>
      </c>
      <c r="R381" s="22">
        <f t="shared" si="206"/>
        <v>0</v>
      </c>
      <c r="S381" s="22">
        <f t="shared" si="206"/>
        <v>0</v>
      </c>
      <c r="T381" s="22">
        <f t="shared" si="206"/>
        <v>3722.3449999999998</v>
      </c>
      <c r="U381" s="13"/>
    </row>
    <row r="382" spans="1:21" ht="37.5" x14ac:dyDescent="0.2">
      <c r="A382" s="24"/>
      <c r="B382" s="6" t="s">
        <v>281</v>
      </c>
      <c r="C382" s="7">
        <v>905</v>
      </c>
      <c r="D382" s="8" t="s">
        <v>9</v>
      </c>
      <c r="E382" s="8" t="s">
        <v>14</v>
      </c>
      <c r="F382" s="7" t="s">
        <v>185</v>
      </c>
      <c r="G382" s="9"/>
      <c r="H382" s="15">
        <f>H383+H384+H385</f>
        <v>1543.6</v>
      </c>
      <c r="I382" s="15">
        <f>I383+I384+I385</f>
        <v>0</v>
      </c>
      <c r="J382" s="20">
        <f>J383+J384+J385</f>
        <v>2346.9</v>
      </c>
      <c r="K382" s="15">
        <f>K383+K384+K385</f>
        <v>0</v>
      </c>
      <c r="L382" s="15"/>
      <c r="M382" s="15"/>
      <c r="N382" s="15"/>
      <c r="O382" s="22">
        <f t="shared" ref="O382:T382" si="207">O383+O384+O385</f>
        <v>2982.6</v>
      </c>
      <c r="P382" s="15">
        <f t="shared" si="207"/>
        <v>0</v>
      </c>
      <c r="Q382" s="22">
        <f t="shared" si="207"/>
        <v>0</v>
      </c>
      <c r="R382" s="22">
        <f t="shared" si="207"/>
        <v>0</v>
      </c>
      <c r="S382" s="22">
        <f t="shared" si="207"/>
        <v>0</v>
      </c>
      <c r="T382" s="22">
        <f t="shared" si="207"/>
        <v>3722.3449999999998</v>
      </c>
      <c r="U382" s="13"/>
    </row>
    <row r="383" spans="1:21" ht="75" x14ac:dyDescent="0.2">
      <c r="A383" s="24"/>
      <c r="B383" s="6" t="s">
        <v>16</v>
      </c>
      <c r="C383" s="7">
        <v>905</v>
      </c>
      <c r="D383" s="8" t="s">
        <v>9</v>
      </c>
      <c r="E383" s="8" t="s">
        <v>14</v>
      </c>
      <c r="F383" s="7" t="s">
        <v>185</v>
      </c>
      <c r="G383" s="9">
        <v>100</v>
      </c>
      <c r="H383" s="15">
        <v>1476.8</v>
      </c>
      <c r="I383" s="15"/>
      <c r="J383" s="20">
        <f>1753.6+529.6</f>
        <v>2283.1999999999998</v>
      </c>
      <c r="K383" s="22"/>
      <c r="L383" s="22"/>
      <c r="M383" s="22"/>
      <c r="N383" s="22"/>
      <c r="O383" s="22">
        <v>2909.5</v>
      </c>
      <c r="P383" s="15"/>
      <c r="Q383" s="20"/>
      <c r="R383" s="20"/>
      <c r="S383" s="20"/>
      <c r="T383" s="69">
        <f>2909.5+452.844+172.756</f>
        <v>3535.1</v>
      </c>
      <c r="U383" s="13"/>
    </row>
    <row r="384" spans="1:21" ht="42.75" customHeight="1" x14ac:dyDescent="0.2">
      <c r="A384" s="24" t="s">
        <v>0</v>
      </c>
      <c r="B384" s="6" t="s">
        <v>165</v>
      </c>
      <c r="C384" s="7">
        <v>905</v>
      </c>
      <c r="D384" s="8" t="s">
        <v>9</v>
      </c>
      <c r="E384" s="8" t="s">
        <v>14</v>
      </c>
      <c r="F384" s="7" t="s">
        <v>185</v>
      </c>
      <c r="G384" s="9">
        <v>200</v>
      </c>
      <c r="H384" s="15">
        <v>65.7</v>
      </c>
      <c r="I384" s="15"/>
      <c r="J384" s="20">
        <f>2.2+60.7</f>
        <v>62.900000000000006</v>
      </c>
      <c r="K384" s="22"/>
      <c r="L384" s="22"/>
      <c r="M384" s="22"/>
      <c r="N384" s="22"/>
      <c r="O384" s="22">
        <v>72.099999999999994</v>
      </c>
      <c r="P384" s="15"/>
      <c r="Q384" s="20"/>
      <c r="R384" s="20"/>
      <c r="S384" s="20"/>
      <c r="T384" s="69">
        <f>72.1+89.145+25</f>
        <v>186.245</v>
      </c>
      <c r="U384" s="13"/>
    </row>
    <row r="385" spans="1:21" ht="18.75" x14ac:dyDescent="0.2">
      <c r="A385" s="24" t="s">
        <v>0</v>
      </c>
      <c r="B385" s="6" t="s">
        <v>18</v>
      </c>
      <c r="C385" s="7">
        <v>905</v>
      </c>
      <c r="D385" s="8" t="s">
        <v>9</v>
      </c>
      <c r="E385" s="8" t="s">
        <v>14</v>
      </c>
      <c r="F385" s="7" t="s">
        <v>185</v>
      </c>
      <c r="G385" s="9">
        <v>800</v>
      </c>
      <c r="H385" s="15">
        <v>1.1000000000000001</v>
      </c>
      <c r="I385" s="15"/>
      <c r="J385" s="20">
        <v>0.8</v>
      </c>
      <c r="K385" s="22"/>
      <c r="L385" s="22"/>
      <c r="M385" s="22"/>
      <c r="N385" s="22"/>
      <c r="O385" s="22">
        <v>1</v>
      </c>
      <c r="P385" s="15"/>
      <c r="Q385" s="20"/>
      <c r="R385" s="20"/>
      <c r="S385" s="20"/>
      <c r="T385" s="69">
        <f>O385+P385+Q385+R385+S385</f>
        <v>1</v>
      </c>
      <c r="U385" s="13"/>
    </row>
    <row r="386" spans="1:21" ht="18.75" x14ac:dyDescent="0.2">
      <c r="A386" s="24"/>
      <c r="B386" s="25" t="s">
        <v>76</v>
      </c>
      <c r="C386" s="7">
        <v>905</v>
      </c>
      <c r="D386" s="8" t="s">
        <v>9</v>
      </c>
      <c r="E386" s="8" t="s">
        <v>14</v>
      </c>
      <c r="F386" s="7" t="s">
        <v>161</v>
      </c>
      <c r="G386" s="9"/>
      <c r="H386" s="15"/>
      <c r="I386" s="15"/>
      <c r="J386" s="20"/>
      <c r="K386" s="22"/>
      <c r="L386" s="22"/>
      <c r="M386" s="22"/>
      <c r="N386" s="22"/>
      <c r="O386" s="22">
        <f>O387</f>
        <v>8.4</v>
      </c>
      <c r="P386" s="15"/>
      <c r="Q386" s="20"/>
      <c r="R386" s="20"/>
      <c r="S386" s="20"/>
      <c r="T386" s="69">
        <f>O386+P386</f>
        <v>8.4</v>
      </c>
      <c r="U386" s="13"/>
    </row>
    <row r="387" spans="1:21" ht="18.75" x14ac:dyDescent="0.2">
      <c r="A387" s="24"/>
      <c r="B387" s="6" t="s">
        <v>544</v>
      </c>
      <c r="C387" s="7">
        <v>905</v>
      </c>
      <c r="D387" s="8" t="s">
        <v>9</v>
      </c>
      <c r="E387" s="8" t="s">
        <v>14</v>
      </c>
      <c r="F387" s="7" t="s">
        <v>164</v>
      </c>
      <c r="G387" s="9"/>
      <c r="H387" s="15"/>
      <c r="I387" s="15"/>
      <c r="J387" s="20"/>
      <c r="K387" s="22"/>
      <c r="L387" s="22"/>
      <c r="M387" s="22"/>
      <c r="N387" s="22"/>
      <c r="O387" s="22">
        <f>O389</f>
        <v>8.4</v>
      </c>
      <c r="P387" s="15"/>
      <c r="Q387" s="20"/>
      <c r="R387" s="20"/>
      <c r="S387" s="20"/>
      <c r="T387" s="69">
        <f>T388</f>
        <v>8.4</v>
      </c>
      <c r="U387" s="13"/>
    </row>
    <row r="388" spans="1:21" ht="37.5" customHeight="1" x14ac:dyDescent="0.2">
      <c r="A388" s="24"/>
      <c r="B388" s="6" t="s">
        <v>509</v>
      </c>
      <c r="C388" s="7">
        <v>905</v>
      </c>
      <c r="D388" s="8" t="s">
        <v>9</v>
      </c>
      <c r="E388" s="8" t="s">
        <v>14</v>
      </c>
      <c r="F388" s="7" t="s">
        <v>462</v>
      </c>
      <c r="G388" s="9"/>
      <c r="H388" s="15"/>
      <c r="I388" s="15"/>
      <c r="J388" s="20"/>
      <c r="K388" s="22"/>
      <c r="L388" s="22"/>
      <c r="M388" s="22"/>
      <c r="N388" s="22"/>
      <c r="O388" s="22"/>
      <c r="P388" s="15"/>
      <c r="Q388" s="20"/>
      <c r="R388" s="20"/>
      <c r="S388" s="20"/>
      <c r="T388" s="69">
        <f>T389</f>
        <v>8.4</v>
      </c>
      <c r="U388" s="13"/>
    </row>
    <row r="389" spans="1:21" ht="37.5" x14ac:dyDescent="0.2">
      <c r="A389" s="24"/>
      <c r="B389" s="6" t="s">
        <v>165</v>
      </c>
      <c r="C389" s="7">
        <v>905</v>
      </c>
      <c r="D389" s="8" t="s">
        <v>9</v>
      </c>
      <c r="E389" s="8" t="s">
        <v>14</v>
      </c>
      <c r="F389" s="7" t="s">
        <v>462</v>
      </c>
      <c r="G389" s="9">
        <v>200</v>
      </c>
      <c r="H389" s="15"/>
      <c r="I389" s="15"/>
      <c r="J389" s="20"/>
      <c r="K389" s="22"/>
      <c r="L389" s="22"/>
      <c r="M389" s="22"/>
      <c r="N389" s="22"/>
      <c r="O389" s="22">
        <v>8.4</v>
      </c>
      <c r="P389" s="15"/>
      <c r="Q389" s="20"/>
      <c r="R389" s="20"/>
      <c r="S389" s="20"/>
      <c r="T389" s="69">
        <f t="shared" ref="T389" si="208">O389+P389</f>
        <v>8.4</v>
      </c>
      <c r="U389" s="13"/>
    </row>
    <row r="390" spans="1:21" ht="18.75" x14ac:dyDescent="0.2">
      <c r="A390" s="24"/>
      <c r="B390" s="6" t="s">
        <v>77</v>
      </c>
      <c r="C390" s="7">
        <v>905</v>
      </c>
      <c r="D390" s="8" t="s">
        <v>9</v>
      </c>
      <c r="E390" s="8" t="s">
        <v>14</v>
      </c>
      <c r="F390" s="7" t="s">
        <v>171</v>
      </c>
      <c r="G390" s="9"/>
      <c r="H390" s="15"/>
      <c r="I390" s="15"/>
      <c r="J390" s="20"/>
      <c r="K390" s="22"/>
      <c r="L390" s="22"/>
      <c r="M390" s="22"/>
      <c r="N390" s="22"/>
      <c r="O390" s="22">
        <f>O391</f>
        <v>180</v>
      </c>
      <c r="P390" s="15"/>
      <c r="Q390" s="20"/>
      <c r="R390" s="20"/>
      <c r="S390" s="20"/>
      <c r="T390" s="69">
        <f>T391</f>
        <v>1776.8</v>
      </c>
      <c r="U390" s="13"/>
    </row>
    <row r="391" spans="1:21" ht="18.75" x14ac:dyDescent="0.2">
      <c r="A391" s="24"/>
      <c r="B391" s="6" t="s">
        <v>174</v>
      </c>
      <c r="C391" s="7">
        <v>905</v>
      </c>
      <c r="D391" s="8" t="s">
        <v>9</v>
      </c>
      <c r="E391" s="8" t="s">
        <v>14</v>
      </c>
      <c r="F391" s="7" t="s">
        <v>264</v>
      </c>
      <c r="G391" s="9"/>
      <c r="H391" s="15"/>
      <c r="I391" s="15"/>
      <c r="J391" s="20"/>
      <c r="K391" s="22"/>
      <c r="L391" s="22"/>
      <c r="M391" s="22"/>
      <c r="N391" s="22"/>
      <c r="O391" s="22">
        <f>O392+O394+O398</f>
        <v>180</v>
      </c>
      <c r="P391" s="22">
        <f t="shared" ref="P391:S391" si="209">P392+P394+P398</f>
        <v>0</v>
      </c>
      <c r="Q391" s="22">
        <f t="shared" si="209"/>
        <v>0</v>
      </c>
      <c r="R391" s="22">
        <f t="shared" si="209"/>
        <v>0</v>
      </c>
      <c r="S391" s="22">
        <f t="shared" si="209"/>
        <v>0</v>
      </c>
      <c r="T391" s="22">
        <f>T392+T394+T398+T396+T400</f>
        <v>1776.8</v>
      </c>
      <c r="U391" s="13"/>
    </row>
    <row r="392" spans="1:21" ht="65.25" customHeight="1" x14ac:dyDescent="0.2">
      <c r="A392" s="24"/>
      <c r="B392" s="6" t="s">
        <v>542</v>
      </c>
      <c r="C392" s="7">
        <v>905</v>
      </c>
      <c r="D392" s="8" t="s">
        <v>9</v>
      </c>
      <c r="E392" s="8" t="s">
        <v>14</v>
      </c>
      <c r="F392" s="7" t="s">
        <v>268</v>
      </c>
      <c r="G392" s="9"/>
      <c r="H392" s="15"/>
      <c r="I392" s="15"/>
      <c r="J392" s="20"/>
      <c r="K392" s="22"/>
      <c r="L392" s="22"/>
      <c r="M392" s="22"/>
      <c r="N392" s="22"/>
      <c r="O392" s="22">
        <f>O393</f>
        <v>64.599999999999994</v>
      </c>
      <c r="P392" s="22">
        <f t="shared" ref="P392:T392" si="210">P393</f>
        <v>0</v>
      </c>
      <c r="Q392" s="22">
        <f t="shared" si="210"/>
        <v>0</v>
      </c>
      <c r="R392" s="22">
        <f t="shared" si="210"/>
        <v>0</v>
      </c>
      <c r="S392" s="22">
        <f t="shared" si="210"/>
        <v>0</v>
      </c>
      <c r="T392" s="22">
        <f t="shared" si="210"/>
        <v>64.599999999999994</v>
      </c>
      <c r="U392" s="13"/>
    </row>
    <row r="393" spans="1:21" ht="37.5" x14ac:dyDescent="0.2">
      <c r="A393" s="24"/>
      <c r="B393" s="6" t="s">
        <v>165</v>
      </c>
      <c r="C393" s="7">
        <v>905</v>
      </c>
      <c r="D393" s="8" t="s">
        <v>9</v>
      </c>
      <c r="E393" s="8" t="s">
        <v>14</v>
      </c>
      <c r="F393" s="7" t="s">
        <v>268</v>
      </c>
      <c r="G393" s="9">
        <v>200</v>
      </c>
      <c r="H393" s="15"/>
      <c r="I393" s="15"/>
      <c r="J393" s="20"/>
      <c r="K393" s="22"/>
      <c r="L393" s="22"/>
      <c r="M393" s="22"/>
      <c r="N393" s="22"/>
      <c r="O393" s="22">
        <v>64.599999999999994</v>
      </c>
      <c r="P393" s="15"/>
      <c r="Q393" s="20"/>
      <c r="R393" s="20"/>
      <c r="S393" s="20"/>
      <c r="T393" s="69">
        <f t="shared" ref="T393:T404" si="211">O393+P393</f>
        <v>64.599999999999994</v>
      </c>
      <c r="U393" s="13"/>
    </row>
    <row r="394" spans="1:21" ht="37.5" customHeight="1" x14ac:dyDescent="0.2">
      <c r="A394" s="24"/>
      <c r="B394" s="6" t="s">
        <v>543</v>
      </c>
      <c r="C394" s="7">
        <v>905</v>
      </c>
      <c r="D394" s="8" t="s">
        <v>9</v>
      </c>
      <c r="E394" s="8" t="s">
        <v>14</v>
      </c>
      <c r="F394" s="7" t="s">
        <v>269</v>
      </c>
      <c r="G394" s="9"/>
      <c r="H394" s="15"/>
      <c r="I394" s="15"/>
      <c r="J394" s="20"/>
      <c r="K394" s="22"/>
      <c r="L394" s="22"/>
      <c r="M394" s="22"/>
      <c r="N394" s="22"/>
      <c r="O394" s="22">
        <f>O395</f>
        <v>102</v>
      </c>
      <c r="P394" s="22">
        <f t="shared" ref="P394:T394" si="212">P395</f>
        <v>0</v>
      </c>
      <c r="Q394" s="22">
        <f t="shared" si="212"/>
        <v>0</v>
      </c>
      <c r="R394" s="22">
        <f t="shared" si="212"/>
        <v>0</v>
      </c>
      <c r="S394" s="22">
        <f t="shared" si="212"/>
        <v>0</v>
      </c>
      <c r="T394" s="22">
        <f t="shared" si="212"/>
        <v>102</v>
      </c>
      <c r="U394" s="13"/>
    </row>
    <row r="395" spans="1:21" ht="18.75" x14ac:dyDescent="0.2">
      <c r="A395" s="24"/>
      <c r="B395" s="6" t="s">
        <v>12</v>
      </c>
      <c r="C395" s="7">
        <v>905</v>
      </c>
      <c r="D395" s="8" t="s">
        <v>9</v>
      </c>
      <c r="E395" s="8" t="s">
        <v>14</v>
      </c>
      <c r="F395" s="7" t="s">
        <v>269</v>
      </c>
      <c r="G395" s="9">
        <v>300</v>
      </c>
      <c r="H395" s="15"/>
      <c r="I395" s="15"/>
      <c r="J395" s="20"/>
      <c r="K395" s="22"/>
      <c r="L395" s="22"/>
      <c r="M395" s="22"/>
      <c r="N395" s="22"/>
      <c r="O395" s="22">
        <v>102</v>
      </c>
      <c r="P395" s="15"/>
      <c r="Q395" s="20"/>
      <c r="R395" s="20"/>
      <c r="S395" s="20"/>
      <c r="T395" s="69">
        <f t="shared" si="211"/>
        <v>102</v>
      </c>
      <c r="U395" s="13"/>
    </row>
    <row r="396" spans="1:21" ht="37.5" x14ac:dyDescent="0.2">
      <c r="A396" s="24"/>
      <c r="B396" s="61" t="s">
        <v>571</v>
      </c>
      <c r="C396" s="62">
        <v>905</v>
      </c>
      <c r="D396" s="63" t="s">
        <v>9</v>
      </c>
      <c r="E396" s="63" t="s">
        <v>14</v>
      </c>
      <c r="F396" s="62" t="s">
        <v>267</v>
      </c>
      <c r="G396" s="9"/>
      <c r="H396" s="15"/>
      <c r="I396" s="15"/>
      <c r="J396" s="20"/>
      <c r="K396" s="22"/>
      <c r="L396" s="22"/>
      <c r="M396" s="22"/>
      <c r="N396" s="22"/>
      <c r="O396" s="22"/>
      <c r="P396" s="15"/>
      <c r="Q396" s="20"/>
      <c r="R396" s="20"/>
      <c r="S396" s="20"/>
      <c r="T396" s="69">
        <f>T397</f>
        <v>379</v>
      </c>
      <c r="U396" s="13"/>
    </row>
    <row r="397" spans="1:21" ht="37.5" x14ac:dyDescent="0.2">
      <c r="A397" s="24"/>
      <c r="B397" s="6" t="s">
        <v>10</v>
      </c>
      <c r="C397" s="7">
        <v>905</v>
      </c>
      <c r="D397" s="8" t="s">
        <v>9</v>
      </c>
      <c r="E397" s="8" t="s">
        <v>14</v>
      </c>
      <c r="F397" s="7" t="s">
        <v>267</v>
      </c>
      <c r="G397" s="9">
        <v>600</v>
      </c>
      <c r="H397" s="15"/>
      <c r="I397" s="15"/>
      <c r="J397" s="20"/>
      <c r="K397" s="22"/>
      <c r="L397" s="22"/>
      <c r="M397" s="22"/>
      <c r="N397" s="22"/>
      <c r="O397" s="22"/>
      <c r="P397" s="15"/>
      <c r="Q397" s="20"/>
      <c r="R397" s="20"/>
      <c r="S397" s="20"/>
      <c r="T397" s="72">
        <v>379</v>
      </c>
      <c r="U397" s="13"/>
    </row>
    <row r="398" spans="1:21" ht="57.75" customHeight="1" x14ac:dyDescent="0.2">
      <c r="A398" s="24"/>
      <c r="B398" s="6" t="s">
        <v>463</v>
      </c>
      <c r="C398" s="7">
        <v>905</v>
      </c>
      <c r="D398" s="8" t="s">
        <v>9</v>
      </c>
      <c r="E398" s="8" t="s">
        <v>14</v>
      </c>
      <c r="F398" s="7" t="s">
        <v>464</v>
      </c>
      <c r="G398" s="9"/>
      <c r="H398" s="15"/>
      <c r="I398" s="15"/>
      <c r="J398" s="20"/>
      <c r="K398" s="22"/>
      <c r="L398" s="22"/>
      <c r="M398" s="22"/>
      <c r="N398" s="22"/>
      <c r="O398" s="22">
        <f>O399</f>
        <v>13.4</v>
      </c>
      <c r="P398" s="22">
        <f t="shared" ref="P398:T398" si="213">P399</f>
        <v>0</v>
      </c>
      <c r="Q398" s="22">
        <f t="shared" si="213"/>
        <v>0</v>
      </c>
      <c r="R398" s="22">
        <f t="shared" si="213"/>
        <v>0</v>
      </c>
      <c r="S398" s="22">
        <f t="shared" si="213"/>
        <v>0</v>
      </c>
      <c r="T398" s="22">
        <f t="shared" si="213"/>
        <v>13.4</v>
      </c>
      <c r="U398" s="13"/>
    </row>
    <row r="399" spans="1:21" ht="37.5" x14ac:dyDescent="0.2">
      <c r="A399" s="24"/>
      <c r="B399" s="6" t="s">
        <v>165</v>
      </c>
      <c r="C399" s="7">
        <v>905</v>
      </c>
      <c r="D399" s="8" t="s">
        <v>9</v>
      </c>
      <c r="E399" s="8" t="s">
        <v>14</v>
      </c>
      <c r="F399" s="7" t="s">
        <v>464</v>
      </c>
      <c r="G399" s="9">
        <v>200</v>
      </c>
      <c r="H399" s="15"/>
      <c r="I399" s="15"/>
      <c r="J399" s="20"/>
      <c r="K399" s="22"/>
      <c r="L399" s="22"/>
      <c r="M399" s="22"/>
      <c r="N399" s="22"/>
      <c r="O399" s="22">
        <v>13.4</v>
      </c>
      <c r="P399" s="15"/>
      <c r="Q399" s="20"/>
      <c r="R399" s="20"/>
      <c r="S399" s="20"/>
      <c r="T399" s="69">
        <f t="shared" si="211"/>
        <v>13.4</v>
      </c>
      <c r="U399" s="13"/>
    </row>
    <row r="400" spans="1:21" ht="56.25" x14ac:dyDescent="0.2">
      <c r="A400" s="24"/>
      <c r="B400" s="61" t="s">
        <v>572</v>
      </c>
      <c r="C400" s="62">
        <v>905</v>
      </c>
      <c r="D400" s="63" t="s">
        <v>9</v>
      </c>
      <c r="E400" s="63" t="s">
        <v>14</v>
      </c>
      <c r="F400" s="62" t="s">
        <v>573</v>
      </c>
      <c r="G400" s="9"/>
      <c r="H400" s="15"/>
      <c r="I400" s="15"/>
      <c r="J400" s="20"/>
      <c r="K400" s="22"/>
      <c r="L400" s="22"/>
      <c r="M400" s="22"/>
      <c r="N400" s="22"/>
      <c r="O400" s="22"/>
      <c r="P400" s="15"/>
      <c r="Q400" s="20"/>
      <c r="R400" s="20"/>
      <c r="S400" s="20"/>
      <c r="T400" s="69">
        <f>T401</f>
        <v>1217.8</v>
      </c>
      <c r="U400" s="13"/>
    </row>
    <row r="401" spans="1:21" ht="37.5" x14ac:dyDescent="0.2">
      <c r="A401" s="24"/>
      <c r="B401" s="6" t="s">
        <v>10</v>
      </c>
      <c r="C401" s="7">
        <v>905</v>
      </c>
      <c r="D401" s="8" t="s">
        <v>9</v>
      </c>
      <c r="E401" s="8" t="s">
        <v>14</v>
      </c>
      <c r="F401" s="7" t="s">
        <v>573</v>
      </c>
      <c r="G401" s="9">
        <v>600</v>
      </c>
      <c r="H401" s="15"/>
      <c r="I401" s="15"/>
      <c r="J401" s="20"/>
      <c r="K401" s="22"/>
      <c r="L401" s="22"/>
      <c r="M401" s="22"/>
      <c r="N401" s="22"/>
      <c r="O401" s="22"/>
      <c r="P401" s="15"/>
      <c r="Q401" s="20"/>
      <c r="R401" s="20"/>
      <c r="S401" s="20"/>
      <c r="T401" s="72">
        <v>1217.8</v>
      </c>
      <c r="U401" s="13"/>
    </row>
    <row r="402" spans="1:21" ht="37.5" x14ac:dyDescent="0.2">
      <c r="A402" s="24"/>
      <c r="B402" s="6" t="s">
        <v>117</v>
      </c>
      <c r="C402" s="7">
        <v>905</v>
      </c>
      <c r="D402" s="8" t="s">
        <v>9</v>
      </c>
      <c r="E402" s="8" t="s">
        <v>14</v>
      </c>
      <c r="F402" s="7" t="s">
        <v>176</v>
      </c>
      <c r="G402" s="9"/>
      <c r="H402" s="15"/>
      <c r="I402" s="15"/>
      <c r="J402" s="20"/>
      <c r="K402" s="22"/>
      <c r="L402" s="22"/>
      <c r="M402" s="22"/>
      <c r="N402" s="22"/>
      <c r="O402" s="22">
        <f>O403</f>
        <v>130</v>
      </c>
      <c r="P402" s="15"/>
      <c r="Q402" s="20"/>
      <c r="R402" s="20"/>
      <c r="S402" s="20"/>
      <c r="T402" s="69">
        <f t="shared" si="211"/>
        <v>130</v>
      </c>
      <c r="U402" s="13"/>
    </row>
    <row r="403" spans="1:21" ht="41.25" customHeight="1" x14ac:dyDescent="0.2">
      <c r="A403" s="24"/>
      <c r="B403" s="6" t="s">
        <v>118</v>
      </c>
      <c r="C403" s="7">
        <v>905</v>
      </c>
      <c r="D403" s="8" t="s">
        <v>9</v>
      </c>
      <c r="E403" s="8" t="s">
        <v>14</v>
      </c>
      <c r="F403" s="7" t="s">
        <v>177</v>
      </c>
      <c r="G403" s="9"/>
      <c r="H403" s="15"/>
      <c r="I403" s="15"/>
      <c r="J403" s="20"/>
      <c r="K403" s="22"/>
      <c r="L403" s="22"/>
      <c r="M403" s="22"/>
      <c r="N403" s="22"/>
      <c r="O403" s="22">
        <f>O404</f>
        <v>130</v>
      </c>
      <c r="P403" s="15"/>
      <c r="Q403" s="20"/>
      <c r="R403" s="20"/>
      <c r="S403" s="20"/>
      <c r="T403" s="69">
        <f t="shared" si="211"/>
        <v>130</v>
      </c>
      <c r="U403" s="13"/>
    </row>
    <row r="404" spans="1:21" ht="36.75" customHeight="1" x14ac:dyDescent="0.2">
      <c r="A404" s="24"/>
      <c r="B404" s="6" t="s">
        <v>165</v>
      </c>
      <c r="C404" s="7">
        <v>905</v>
      </c>
      <c r="D404" s="8" t="s">
        <v>9</v>
      </c>
      <c r="E404" s="8" t="s">
        <v>14</v>
      </c>
      <c r="F404" s="7" t="s">
        <v>177</v>
      </c>
      <c r="G404" s="9">
        <v>200</v>
      </c>
      <c r="H404" s="15"/>
      <c r="I404" s="15"/>
      <c r="J404" s="20"/>
      <c r="K404" s="22"/>
      <c r="L404" s="22"/>
      <c r="M404" s="22"/>
      <c r="N404" s="22"/>
      <c r="O404" s="22">
        <v>130</v>
      </c>
      <c r="P404" s="15"/>
      <c r="Q404" s="20"/>
      <c r="R404" s="20"/>
      <c r="S404" s="20"/>
      <c r="T404" s="69">
        <f t="shared" si="211"/>
        <v>130</v>
      </c>
      <c r="U404" s="13"/>
    </row>
    <row r="405" spans="1:21" ht="36" hidden="1" customHeight="1" x14ac:dyDescent="0.2">
      <c r="A405" s="24"/>
      <c r="B405" s="6" t="s">
        <v>26</v>
      </c>
      <c r="C405" s="7">
        <v>905</v>
      </c>
      <c r="D405" s="8" t="s">
        <v>9</v>
      </c>
      <c r="E405" s="8" t="s">
        <v>14</v>
      </c>
      <c r="F405" s="7" t="s">
        <v>130</v>
      </c>
      <c r="G405" s="9"/>
      <c r="H405" s="15"/>
      <c r="I405" s="15"/>
      <c r="J405" s="20"/>
      <c r="K405" s="22">
        <f>K406</f>
        <v>0</v>
      </c>
      <c r="L405" s="22"/>
      <c r="M405" s="22"/>
      <c r="N405" s="22"/>
      <c r="O405" s="22">
        <f t="shared" ref="O405:T405" si="214">O406</f>
        <v>0</v>
      </c>
      <c r="P405" s="15">
        <f t="shared" si="214"/>
        <v>0</v>
      </c>
      <c r="Q405" s="15">
        <f t="shared" si="214"/>
        <v>0</v>
      </c>
      <c r="R405" s="15">
        <f t="shared" si="214"/>
        <v>0</v>
      </c>
      <c r="S405" s="15">
        <f t="shared" si="214"/>
        <v>0</v>
      </c>
      <c r="T405" s="69">
        <f t="shared" si="214"/>
        <v>0</v>
      </c>
      <c r="U405" s="13"/>
    </row>
    <row r="406" spans="1:21" ht="37.5" hidden="1" x14ac:dyDescent="0.2">
      <c r="A406" s="24"/>
      <c r="B406" s="6" t="s">
        <v>474</v>
      </c>
      <c r="C406" s="7">
        <v>905</v>
      </c>
      <c r="D406" s="8" t="s">
        <v>9</v>
      </c>
      <c r="E406" s="8" t="s">
        <v>14</v>
      </c>
      <c r="F406" s="7" t="s">
        <v>473</v>
      </c>
      <c r="G406" s="9"/>
      <c r="H406" s="15"/>
      <c r="I406" s="15"/>
      <c r="J406" s="20"/>
      <c r="K406" s="22">
        <f>K407</f>
        <v>0</v>
      </c>
      <c r="L406" s="22"/>
      <c r="M406" s="22"/>
      <c r="N406" s="22"/>
      <c r="O406" s="22">
        <f t="shared" ref="O406:T406" si="215">O407</f>
        <v>0</v>
      </c>
      <c r="P406" s="15">
        <f t="shared" si="215"/>
        <v>0</v>
      </c>
      <c r="Q406" s="22">
        <f t="shared" si="215"/>
        <v>0</v>
      </c>
      <c r="R406" s="22">
        <f t="shared" si="215"/>
        <v>0</v>
      </c>
      <c r="S406" s="22">
        <f t="shared" si="215"/>
        <v>0</v>
      </c>
      <c r="T406" s="22">
        <f t="shared" si="215"/>
        <v>0</v>
      </c>
      <c r="U406" s="13"/>
    </row>
    <row r="407" spans="1:21" ht="75" hidden="1" x14ac:dyDescent="0.2">
      <c r="A407" s="24"/>
      <c r="B407" s="6" t="s">
        <v>16</v>
      </c>
      <c r="C407" s="7">
        <v>905</v>
      </c>
      <c r="D407" s="8" t="s">
        <v>9</v>
      </c>
      <c r="E407" s="8" t="s">
        <v>14</v>
      </c>
      <c r="F407" s="7" t="s">
        <v>473</v>
      </c>
      <c r="G407" s="9" t="s">
        <v>17</v>
      </c>
      <c r="H407" s="15"/>
      <c r="I407" s="15"/>
      <c r="J407" s="20"/>
      <c r="K407" s="22"/>
      <c r="L407" s="22"/>
      <c r="M407" s="22"/>
      <c r="N407" s="22"/>
      <c r="O407" s="22"/>
      <c r="P407" s="15">
        <v>0</v>
      </c>
      <c r="Q407" s="20"/>
      <c r="R407" s="20"/>
      <c r="S407" s="15">
        <v>0</v>
      </c>
      <c r="T407" s="69">
        <f>O407+P407+Q407+R407+S407</f>
        <v>0</v>
      </c>
      <c r="U407" s="13"/>
    </row>
    <row r="408" spans="1:21" ht="18.75" x14ac:dyDescent="0.2">
      <c r="A408" s="24"/>
      <c r="B408" s="6" t="s">
        <v>27</v>
      </c>
      <c r="C408" s="7">
        <v>905</v>
      </c>
      <c r="D408" s="7" t="s">
        <v>5</v>
      </c>
      <c r="E408" s="7" t="s">
        <v>0</v>
      </c>
      <c r="F408" s="7" t="s">
        <v>0</v>
      </c>
      <c r="G408" s="9" t="s">
        <v>0</v>
      </c>
      <c r="H408" s="15">
        <f>H409</f>
        <v>0</v>
      </c>
      <c r="I408" s="15">
        <f>I409</f>
        <v>13568.1</v>
      </c>
      <c r="J408" s="20">
        <f>J409</f>
        <v>0</v>
      </c>
      <c r="K408" s="15">
        <f>K409</f>
        <v>15948.5</v>
      </c>
      <c r="L408" s="15"/>
      <c r="M408" s="15"/>
      <c r="N408" s="15"/>
      <c r="O408" s="22">
        <f t="shared" ref="O408:T408" si="216">O409</f>
        <v>0</v>
      </c>
      <c r="P408" s="15">
        <f t="shared" si="216"/>
        <v>19530.600000000002</v>
      </c>
      <c r="Q408" s="22">
        <f t="shared" si="216"/>
        <v>0</v>
      </c>
      <c r="R408" s="22">
        <f t="shared" si="216"/>
        <v>0</v>
      </c>
      <c r="S408" s="22">
        <f t="shared" si="216"/>
        <v>0</v>
      </c>
      <c r="T408" s="22">
        <f t="shared" si="216"/>
        <v>19530.600000000002</v>
      </c>
      <c r="U408" s="13"/>
    </row>
    <row r="409" spans="1:21" ht="18.75" x14ac:dyDescent="0.2">
      <c r="A409" s="24"/>
      <c r="B409" s="6" t="s">
        <v>37</v>
      </c>
      <c r="C409" s="7">
        <v>905</v>
      </c>
      <c r="D409" s="7" t="s">
        <v>5</v>
      </c>
      <c r="E409" s="7" t="s">
        <v>4</v>
      </c>
      <c r="F409" s="7" t="s">
        <v>0</v>
      </c>
      <c r="G409" s="9" t="s">
        <v>0</v>
      </c>
      <c r="H409" s="15">
        <f>H410+H416+H418+H420+H422</f>
        <v>0</v>
      </c>
      <c r="I409" s="15">
        <f>I410+I416+I418+I420+I422</f>
        <v>13568.1</v>
      </c>
      <c r="J409" s="20">
        <f>J410+J416+J418+J420+J422</f>
        <v>0</v>
      </c>
      <c r="K409" s="15">
        <f>K410+K416+K418+K420+K422</f>
        <v>15948.5</v>
      </c>
      <c r="L409" s="15"/>
      <c r="M409" s="15"/>
      <c r="N409" s="15"/>
      <c r="O409" s="22">
        <f t="shared" ref="O409:T409" si="217">O410+O415</f>
        <v>0</v>
      </c>
      <c r="P409" s="15">
        <f t="shared" si="217"/>
        <v>19530.600000000002</v>
      </c>
      <c r="Q409" s="22">
        <f t="shared" si="217"/>
        <v>0</v>
      </c>
      <c r="R409" s="22">
        <f t="shared" si="217"/>
        <v>0</v>
      </c>
      <c r="S409" s="22">
        <f t="shared" si="217"/>
        <v>0</v>
      </c>
      <c r="T409" s="22">
        <f t="shared" si="217"/>
        <v>19530.600000000002</v>
      </c>
      <c r="U409" s="13"/>
    </row>
    <row r="410" spans="1:21" ht="37.5" x14ac:dyDescent="0.2">
      <c r="A410" s="24"/>
      <c r="B410" s="6" t="s">
        <v>119</v>
      </c>
      <c r="C410" s="7">
        <v>905</v>
      </c>
      <c r="D410" s="7">
        <v>10</v>
      </c>
      <c r="E410" s="7" t="s">
        <v>4</v>
      </c>
      <c r="F410" s="7" t="s">
        <v>160</v>
      </c>
      <c r="G410" s="9"/>
      <c r="H410" s="15">
        <f t="shared" ref="H410:K413" si="218">H411</f>
        <v>0</v>
      </c>
      <c r="I410" s="15">
        <f t="shared" si="218"/>
        <v>475.8</v>
      </c>
      <c r="J410" s="20">
        <f t="shared" si="218"/>
        <v>0</v>
      </c>
      <c r="K410" s="15">
        <f t="shared" si="218"/>
        <v>369.2</v>
      </c>
      <c r="L410" s="15"/>
      <c r="M410" s="15"/>
      <c r="N410" s="15"/>
      <c r="O410" s="22">
        <f>O411</f>
        <v>0</v>
      </c>
      <c r="P410" s="15">
        <f t="shared" ref="P410:T413" si="219">P411</f>
        <v>302.8</v>
      </c>
      <c r="Q410" s="22">
        <f t="shared" si="219"/>
        <v>0</v>
      </c>
      <c r="R410" s="22">
        <f t="shared" si="219"/>
        <v>0</v>
      </c>
      <c r="S410" s="22">
        <f t="shared" si="219"/>
        <v>0</v>
      </c>
      <c r="T410" s="22">
        <f t="shared" si="219"/>
        <v>302.8</v>
      </c>
      <c r="U410" s="13"/>
    </row>
    <row r="411" spans="1:21" ht="18.75" x14ac:dyDescent="0.2">
      <c r="A411" s="24"/>
      <c r="B411" s="6" t="s">
        <v>120</v>
      </c>
      <c r="C411" s="7">
        <v>905</v>
      </c>
      <c r="D411" s="7">
        <v>10</v>
      </c>
      <c r="E411" s="7" t="s">
        <v>4</v>
      </c>
      <c r="F411" s="7" t="s">
        <v>161</v>
      </c>
      <c r="G411" s="9"/>
      <c r="H411" s="15">
        <f>H412</f>
        <v>0</v>
      </c>
      <c r="I411" s="15">
        <f t="shared" si="218"/>
        <v>475.8</v>
      </c>
      <c r="J411" s="20">
        <f t="shared" si="218"/>
        <v>0</v>
      </c>
      <c r="K411" s="15">
        <f t="shared" si="218"/>
        <v>369.2</v>
      </c>
      <c r="L411" s="15"/>
      <c r="M411" s="15"/>
      <c r="N411" s="15"/>
      <c r="O411" s="22">
        <f>O412</f>
        <v>0</v>
      </c>
      <c r="P411" s="15">
        <f t="shared" si="219"/>
        <v>302.8</v>
      </c>
      <c r="Q411" s="22">
        <f t="shared" si="219"/>
        <v>0</v>
      </c>
      <c r="R411" s="22">
        <f t="shared" si="219"/>
        <v>0</v>
      </c>
      <c r="S411" s="22">
        <f t="shared" si="219"/>
        <v>0</v>
      </c>
      <c r="T411" s="22">
        <f t="shared" si="219"/>
        <v>302.8</v>
      </c>
      <c r="U411" s="13"/>
    </row>
    <row r="412" spans="1:21" ht="57" customHeight="1" x14ac:dyDescent="0.2">
      <c r="A412" s="24"/>
      <c r="B412" s="6" t="s">
        <v>407</v>
      </c>
      <c r="C412" s="7">
        <v>905</v>
      </c>
      <c r="D412" s="7">
        <v>10</v>
      </c>
      <c r="E412" s="7" t="s">
        <v>4</v>
      </c>
      <c r="F412" s="7" t="s">
        <v>418</v>
      </c>
      <c r="G412" s="9"/>
      <c r="H412" s="15">
        <f>H413</f>
        <v>0</v>
      </c>
      <c r="I412" s="15">
        <f>I413</f>
        <v>475.8</v>
      </c>
      <c r="J412" s="20">
        <f>J413</f>
        <v>0</v>
      </c>
      <c r="K412" s="15">
        <f>K413</f>
        <v>369.2</v>
      </c>
      <c r="L412" s="15"/>
      <c r="M412" s="15"/>
      <c r="N412" s="15"/>
      <c r="O412" s="22">
        <f>O413</f>
        <v>0</v>
      </c>
      <c r="P412" s="15">
        <f t="shared" si="219"/>
        <v>302.8</v>
      </c>
      <c r="Q412" s="22">
        <f t="shared" si="219"/>
        <v>0</v>
      </c>
      <c r="R412" s="22">
        <f t="shared" si="219"/>
        <v>0</v>
      </c>
      <c r="S412" s="22">
        <f t="shared" si="219"/>
        <v>0</v>
      </c>
      <c r="T412" s="22">
        <f t="shared" si="219"/>
        <v>302.8</v>
      </c>
      <c r="U412" s="13"/>
    </row>
    <row r="413" spans="1:21" ht="56.25" x14ac:dyDescent="0.2">
      <c r="A413" s="24"/>
      <c r="B413" s="6" t="s">
        <v>224</v>
      </c>
      <c r="C413" s="7">
        <v>905</v>
      </c>
      <c r="D413" s="7">
        <v>10</v>
      </c>
      <c r="E413" s="7" t="s">
        <v>4</v>
      </c>
      <c r="F413" s="7" t="s">
        <v>223</v>
      </c>
      <c r="G413" s="9"/>
      <c r="H413" s="15">
        <f t="shared" si="218"/>
        <v>0</v>
      </c>
      <c r="I413" s="15">
        <f t="shared" si="218"/>
        <v>475.8</v>
      </c>
      <c r="J413" s="20">
        <f t="shared" si="218"/>
        <v>0</v>
      </c>
      <c r="K413" s="15">
        <f t="shared" si="218"/>
        <v>369.2</v>
      </c>
      <c r="L413" s="15"/>
      <c r="M413" s="15"/>
      <c r="N413" s="15"/>
      <c r="O413" s="22">
        <f>O414</f>
        <v>0</v>
      </c>
      <c r="P413" s="15">
        <f t="shared" si="219"/>
        <v>302.8</v>
      </c>
      <c r="Q413" s="22">
        <f t="shared" si="219"/>
        <v>0</v>
      </c>
      <c r="R413" s="22">
        <f t="shared" si="219"/>
        <v>0</v>
      </c>
      <c r="S413" s="22">
        <f t="shared" si="219"/>
        <v>0</v>
      </c>
      <c r="T413" s="22">
        <f t="shared" si="219"/>
        <v>302.8</v>
      </c>
      <c r="U413" s="13"/>
    </row>
    <row r="414" spans="1:21" ht="18.75" x14ac:dyDescent="0.2">
      <c r="A414" s="24" t="s">
        <v>0</v>
      </c>
      <c r="B414" s="6" t="s">
        <v>12</v>
      </c>
      <c r="C414" s="7">
        <v>905</v>
      </c>
      <c r="D414" s="7" t="s">
        <v>5</v>
      </c>
      <c r="E414" s="7" t="s">
        <v>4</v>
      </c>
      <c r="F414" s="7" t="s">
        <v>223</v>
      </c>
      <c r="G414" s="9">
        <v>300</v>
      </c>
      <c r="H414" s="15"/>
      <c r="I414" s="15">
        <v>475.8</v>
      </c>
      <c r="J414" s="20"/>
      <c r="K414" s="22">
        <v>369.2</v>
      </c>
      <c r="L414" s="22"/>
      <c r="M414" s="22"/>
      <c r="N414" s="22"/>
      <c r="O414" s="22"/>
      <c r="P414" s="15">
        <v>302.8</v>
      </c>
      <c r="Q414" s="20"/>
      <c r="R414" s="20"/>
      <c r="S414" s="20"/>
      <c r="T414" s="69">
        <f>O414+P414+Q414+R414+S414</f>
        <v>302.8</v>
      </c>
      <c r="U414" s="13"/>
    </row>
    <row r="415" spans="1:21" ht="18.75" x14ac:dyDescent="0.2">
      <c r="A415" s="24"/>
      <c r="B415" s="6" t="s">
        <v>26</v>
      </c>
      <c r="C415" s="7">
        <v>905</v>
      </c>
      <c r="D415" s="8" t="s">
        <v>5</v>
      </c>
      <c r="E415" s="8" t="s">
        <v>4</v>
      </c>
      <c r="F415" s="7" t="s">
        <v>130</v>
      </c>
      <c r="G415" s="9"/>
      <c r="H415" s="15">
        <f>H416+H418+H420+H422</f>
        <v>0</v>
      </c>
      <c r="I415" s="15">
        <f>I416+I418+I420+I422</f>
        <v>13092.3</v>
      </c>
      <c r="J415" s="20">
        <f>J416+J418+J420+J422</f>
        <v>0</v>
      </c>
      <c r="K415" s="15">
        <f>K416+K418+K420+K422</f>
        <v>15579.300000000001</v>
      </c>
      <c r="L415" s="15"/>
      <c r="M415" s="15"/>
      <c r="N415" s="15"/>
      <c r="O415" s="22">
        <f t="shared" ref="O415:T415" si="220">O416+O418+O420+O422</f>
        <v>0</v>
      </c>
      <c r="P415" s="15">
        <f t="shared" si="220"/>
        <v>19227.800000000003</v>
      </c>
      <c r="Q415" s="22">
        <f t="shared" si="220"/>
        <v>0</v>
      </c>
      <c r="R415" s="22">
        <f t="shared" si="220"/>
        <v>0</v>
      </c>
      <c r="S415" s="22">
        <f t="shared" si="220"/>
        <v>0</v>
      </c>
      <c r="T415" s="22">
        <f t="shared" si="220"/>
        <v>19227.800000000003</v>
      </c>
      <c r="U415" s="13"/>
    </row>
    <row r="416" spans="1:21" ht="37.5" x14ac:dyDescent="0.2">
      <c r="A416" s="24" t="s">
        <v>0</v>
      </c>
      <c r="B416" s="6" t="s">
        <v>81</v>
      </c>
      <c r="C416" s="7">
        <v>905</v>
      </c>
      <c r="D416" s="7" t="s">
        <v>5</v>
      </c>
      <c r="E416" s="7" t="s">
        <v>4</v>
      </c>
      <c r="F416" s="7" t="s">
        <v>240</v>
      </c>
      <c r="G416" s="9" t="s">
        <v>0</v>
      </c>
      <c r="H416" s="15">
        <f>H417</f>
        <v>0</v>
      </c>
      <c r="I416" s="15">
        <f>I417</f>
        <v>3005.4</v>
      </c>
      <c r="J416" s="20">
        <f>J417</f>
        <v>0</v>
      </c>
      <c r="K416" s="15">
        <f>K417</f>
        <v>3292.6</v>
      </c>
      <c r="L416" s="15"/>
      <c r="M416" s="15"/>
      <c r="N416" s="15"/>
      <c r="O416" s="22">
        <f t="shared" ref="O416:T416" si="221">O417</f>
        <v>0</v>
      </c>
      <c r="P416" s="15">
        <f t="shared" si="221"/>
        <v>5323.1</v>
      </c>
      <c r="Q416" s="22">
        <f t="shared" si="221"/>
        <v>0</v>
      </c>
      <c r="R416" s="22">
        <f t="shared" si="221"/>
        <v>0</v>
      </c>
      <c r="S416" s="22">
        <f t="shared" si="221"/>
        <v>0</v>
      </c>
      <c r="T416" s="22">
        <f t="shared" si="221"/>
        <v>5323.1</v>
      </c>
      <c r="U416" s="13"/>
    </row>
    <row r="417" spans="1:21" ht="18.75" x14ac:dyDescent="0.2">
      <c r="A417" s="24" t="s">
        <v>0</v>
      </c>
      <c r="B417" s="6" t="s">
        <v>12</v>
      </c>
      <c r="C417" s="7">
        <v>905</v>
      </c>
      <c r="D417" s="7">
        <v>10</v>
      </c>
      <c r="E417" s="8" t="s">
        <v>4</v>
      </c>
      <c r="F417" s="7" t="s">
        <v>240</v>
      </c>
      <c r="G417" s="9">
        <v>300</v>
      </c>
      <c r="H417" s="15"/>
      <c r="I417" s="15">
        <v>3005.4</v>
      </c>
      <c r="J417" s="20"/>
      <c r="K417" s="22">
        <v>3292.6</v>
      </c>
      <c r="L417" s="22"/>
      <c r="M417" s="22"/>
      <c r="N417" s="22"/>
      <c r="O417" s="22"/>
      <c r="P417" s="15">
        <v>5323.1</v>
      </c>
      <c r="Q417" s="20"/>
      <c r="R417" s="20"/>
      <c r="S417" s="20"/>
      <c r="T417" s="69">
        <f>O417+P417+Q417+R417+S417</f>
        <v>5323.1</v>
      </c>
      <c r="U417" s="13"/>
    </row>
    <row r="418" spans="1:21" ht="81" customHeight="1" x14ac:dyDescent="0.2">
      <c r="A418" s="24" t="s">
        <v>0</v>
      </c>
      <c r="B418" s="6" t="s">
        <v>226</v>
      </c>
      <c r="C418" s="7">
        <v>905</v>
      </c>
      <c r="D418" s="7" t="s">
        <v>5</v>
      </c>
      <c r="E418" s="7" t="s">
        <v>4</v>
      </c>
      <c r="F418" s="7" t="s">
        <v>241</v>
      </c>
      <c r="G418" s="9" t="s">
        <v>0</v>
      </c>
      <c r="H418" s="15">
        <f>H419</f>
        <v>0</v>
      </c>
      <c r="I418" s="15">
        <f>I419</f>
        <v>9992.9</v>
      </c>
      <c r="J418" s="20">
        <f>J419</f>
        <v>0</v>
      </c>
      <c r="K418" s="15">
        <f>K419</f>
        <v>12192.7</v>
      </c>
      <c r="L418" s="15"/>
      <c r="M418" s="15"/>
      <c r="N418" s="15"/>
      <c r="O418" s="22">
        <f t="shared" ref="O418:T418" si="222">O419</f>
        <v>0</v>
      </c>
      <c r="P418" s="15">
        <f t="shared" si="222"/>
        <v>13844.7</v>
      </c>
      <c r="Q418" s="22">
        <f t="shared" si="222"/>
        <v>0</v>
      </c>
      <c r="R418" s="22">
        <f t="shared" si="222"/>
        <v>0</v>
      </c>
      <c r="S418" s="22">
        <f t="shared" si="222"/>
        <v>0</v>
      </c>
      <c r="T418" s="22">
        <f t="shared" si="222"/>
        <v>13844.7</v>
      </c>
      <c r="U418" s="13"/>
    </row>
    <row r="419" spans="1:21" ht="18.75" x14ac:dyDescent="0.2">
      <c r="A419" s="24" t="s">
        <v>0</v>
      </c>
      <c r="B419" s="6" t="s">
        <v>12</v>
      </c>
      <c r="C419" s="7">
        <v>905</v>
      </c>
      <c r="D419" s="7" t="s">
        <v>5</v>
      </c>
      <c r="E419" s="7" t="s">
        <v>4</v>
      </c>
      <c r="F419" s="7" t="s">
        <v>241</v>
      </c>
      <c r="G419" s="9">
        <v>300</v>
      </c>
      <c r="H419" s="15"/>
      <c r="I419" s="15">
        <v>9992.9</v>
      </c>
      <c r="J419" s="20"/>
      <c r="K419" s="22">
        <v>12192.7</v>
      </c>
      <c r="L419" s="22"/>
      <c r="M419" s="22"/>
      <c r="N419" s="22"/>
      <c r="O419" s="22"/>
      <c r="P419" s="15">
        <v>13844.7</v>
      </c>
      <c r="Q419" s="20"/>
      <c r="R419" s="20"/>
      <c r="S419" s="20"/>
      <c r="T419" s="69">
        <f>O419+P419+Q419+R419+S419</f>
        <v>13844.7</v>
      </c>
      <c r="U419" s="13"/>
    </row>
    <row r="420" spans="1:21" ht="56.25" hidden="1" x14ac:dyDescent="0.2">
      <c r="A420" s="24"/>
      <c r="B420" s="6" t="s">
        <v>225</v>
      </c>
      <c r="C420" s="7">
        <v>905</v>
      </c>
      <c r="D420" s="7" t="s">
        <v>5</v>
      </c>
      <c r="E420" s="7" t="s">
        <v>4</v>
      </c>
      <c r="F420" s="7" t="s">
        <v>242</v>
      </c>
      <c r="G420" s="9" t="s">
        <v>0</v>
      </c>
      <c r="H420" s="15">
        <f>H421</f>
        <v>0</v>
      </c>
      <c r="I420" s="15">
        <f>I421</f>
        <v>34</v>
      </c>
      <c r="J420" s="20">
        <f>J421</f>
        <v>0</v>
      </c>
      <c r="K420" s="15">
        <f>K421</f>
        <v>34</v>
      </c>
      <c r="L420" s="15"/>
      <c r="M420" s="15"/>
      <c r="N420" s="15"/>
      <c r="O420" s="22">
        <f t="shared" ref="O420:T420" si="223">O421</f>
        <v>0</v>
      </c>
      <c r="P420" s="15">
        <f t="shared" si="223"/>
        <v>0</v>
      </c>
      <c r="Q420" s="22">
        <f t="shared" si="223"/>
        <v>0</v>
      </c>
      <c r="R420" s="22">
        <f t="shared" si="223"/>
        <v>0</v>
      </c>
      <c r="S420" s="22">
        <f t="shared" si="223"/>
        <v>0</v>
      </c>
      <c r="T420" s="22">
        <f t="shared" si="223"/>
        <v>0</v>
      </c>
      <c r="U420" s="13"/>
    </row>
    <row r="421" spans="1:21" ht="18.75" hidden="1" x14ac:dyDescent="0.2">
      <c r="A421" s="24"/>
      <c r="B421" s="6" t="s">
        <v>12</v>
      </c>
      <c r="C421" s="7">
        <v>905</v>
      </c>
      <c r="D421" s="7" t="s">
        <v>5</v>
      </c>
      <c r="E421" s="7" t="s">
        <v>4</v>
      </c>
      <c r="F421" s="7" t="s">
        <v>242</v>
      </c>
      <c r="G421" s="9">
        <v>300</v>
      </c>
      <c r="H421" s="15"/>
      <c r="I421" s="15">
        <v>34</v>
      </c>
      <c r="J421" s="20"/>
      <c r="K421" s="22">
        <v>34</v>
      </c>
      <c r="L421" s="22"/>
      <c r="M421" s="22"/>
      <c r="N421" s="22"/>
      <c r="O421" s="22"/>
      <c r="P421" s="15"/>
      <c r="Q421" s="20"/>
      <c r="R421" s="20"/>
      <c r="S421" s="20"/>
      <c r="T421" s="69">
        <f>O421+P421+Q421+R421+S421</f>
        <v>0</v>
      </c>
      <c r="U421" s="13"/>
    </row>
    <row r="422" spans="1:21" ht="79.5" customHeight="1" x14ac:dyDescent="0.2">
      <c r="A422" s="37"/>
      <c r="B422" s="6" t="s">
        <v>368</v>
      </c>
      <c r="C422" s="7">
        <v>905</v>
      </c>
      <c r="D422" s="7" t="s">
        <v>5</v>
      </c>
      <c r="E422" s="7" t="s">
        <v>4</v>
      </c>
      <c r="F422" s="7" t="s">
        <v>243</v>
      </c>
      <c r="G422" s="9"/>
      <c r="H422" s="15">
        <f>H423</f>
        <v>0</v>
      </c>
      <c r="I422" s="15">
        <f>I423</f>
        <v>60</v>
      </c>
      <c r="J422" s="20">
        <f>J423</f>
        <v>0</v>
      </c>
      <c r="K422" s="15">
        <f>K423</f>
        <v>60</v>
      </c>
      <c r="L422" s="15"/>
      <c r="M422" s="15"/>
      <c r="N422" s="15"/>
      <c r="O422" s="22">
        <f t="shared" ref="O422:T422" si="224">O423</f>
        <v>0</v>
      </c>
      <c r="P422" s="15">
        <f t="shared" si="224"/>
        <v>60</v>
      </c>
      <c r="Q422" s="22">
        <f t="shared" si="224"/>
        <v>0</v>
      </c>
      <c r="R422" s="22">
        <f t="shared" si="224"/>
        <v>0</v>
      </c>
      <c r="S422" s="22">
        <f t="shared" si="224"/>
        <v>0</v>
      </c>
      <c r="T422" s="22">
        <f t="shared" si="224"/>
        <v>60</v>
      </c>
      <c r="U422" s="13"/>
    </row>
    <row r="423" spans="1:21" ht="18.75" x14ac:dyDescent="0.2">
      <c r="A423" s="24"/>
      <c r="B423" s="6" t="s">
        <v>12</v>
      </c>
      <c r="C423" s="7">
        <v>905</v>
      </c>
      <c r="D423" s="7" t="s">
        <v>5</v>
      </c>
      <c r="E423" s="7" t="s">
        <v>4</v>
      </c>
      <c r="F423" s="7" t="s">
        <v>243</v>
      </c>
      <c r="G423" s="9">
        <v>300</v>
      </c>
      <c r="H423" s="15"/>
      <c r="I423" s="15">
        <v>60</v>
      </c>
      <c r="J423" s="20"/>
      <c r="K423" s="22">
        <v>60</v>
      </c>
      <c r="L423" s="22"/>
      <c r="M423" s="22"/>
      <c r="N423" s="22"/>
      <c r="O423" s="22"/>
      <c r="P423" s="15">
        <v>60</v>
      </c>
      <c r="Q423" s="20"/>
      <c r="R423" s="20"/>
      <c r="S423" s="20"/>
      <c r="T423" s="69">
        <f>O423+P423+Q423+R423+S423</f>
        <v>60</v>
      </c>
      <c r="U423" s="13"/>
    </row>
    <row r="424" spans="1:21" ht="37.5" x14ac:dyDescent="0.2">
      <c r="A424" s="37">
        <v>5</v>
      </c>
      <c r="B424" s="32" t="s">
        <v>82</v>
      </c>
      <c r="C424" s="33">
        <v>906</v>
      </c>
      <c r="D424" s="33" t="s">
        <v>0</v>
      </c>
      <c r="E424" s="33" t="s">
        <v>0</v>
      </c>
      <c r="F424" s="33" t="s">
        <v>0</v>
      </c>
      <c r="G424" s="34" t="s">
        <v>0</v>
      </c>
      <c r="H424" s="15">
        <f t="shared" ref="H424:K427" si="225">H425</f>
        <v>1677.9</v>
      </c>
      <c r="I424" s="15">
        <f t="shared" si="225"/>
        <v>601.30000000000007</v>
      </c>
      <c r="J424" s="38">
        <f t="shared" si="225"/>
        <v>1943.31</v>
      </c>
      <c r="K424" s="16">
        <f t="shared" si="225"/>
        <v>625.79999999999995</v>
      </c>
      <c r="L424" s="16"/>
      <c r="M424" s="16"/>
      <c r="N424" s="16"/>
      <c r="O424" s="35">
        <f>O425</f>
        <v>2113.6999999999998</v>
      </c>
      <c r="P424" s="16">
        <f t="shared" ref="P424:T427" si="226">P425</f>
        <v>680.5</v>
      </c>
      <c r="Q424" s="35">
        <f t="shared" si="226"/>
        <v>0</v>
      </c>
      <c r="R424" s="35">
        <f t="shared" si="226"/>
        <v>0</v>
      </c>
      <c r="S424" s="35">
        <f t="shared" si="226"/>
        <v>0</v>
      </c>
      <c r="T424" s="35">
        <f t="shared" si="226"/>
        <v>2812.5</v>
      </c>
      <c r="U424" s="13"/>
    </row>
    <row r="425" spans="1:21" ht="18.75" x14ac:dyDescent="0.2">
      <c r="A425" s="24"/>
      <c r="B425" s="6" t="s">
        <v>33</v>
      </c>
      <c r="C425" s="7">
        <v>906</v>
      </c>
      <c r="D425" s="7" t="s">
        <v>15</v>
      </c>
      <c r="E425" s="7" t="s">
        <v>0</v>
      </c>
      <c r="F425" s="7" t="s">
        <v>0</v>
      </c>
      <c r="G425" s="9" t="s">
        <v>0</v>
      </c>
      <c r="H425" s="15">
        <f t="shared" si="225"/>
        <v>1677.9</v>
      </c>
      <c r="I425" s="15">
        <f t="shared" si="225"/>
        <v>601.30000000000007</v>
      </c>
      <c r="J425" s="20">
        <f t="shared" si="225"/>
        <v>1943.31</v>
      </c>
      <c r="K425" s="15">
        <f t="shared" si="225"/>
        <v>625.79999999999995</v>
      </c>
      <c r="L425" s="15"/>
      <c r="M425" s="15"/>
      <c r="N425" s="15"/>
      <c r="O425" s="22">
        <f>O426</f>
        <v>2113.6999999999998</v>
      </c>
      <c r="P425" s="15">
        <f t="shared" si="226"/>
        <v>680.5</v>
      </c>
      <c r="Q425" s="22">
        <f t="shared" si="226"/>
        <v>0</v>
      </c>
      <c r="R425" s="22">
        <f t="shared" si="226"/>
        <v>0</v>
      </c>
      <c r="S425" s="22">
        <f t="shared" si="226"/>
        <v>0</v>
      </c>
      <c r="T425" s="22">
        <f t="shared" si="226"/>
        <v>2812.5</v>
      </c>
      <c r="U425" s="13"/>
    </row>
    <row r="426" spans="1:21" ht="42" customHeight="1" x14ac:dyDescent="0.2">
      <c r="A426" s="24"/>
      <c r="B426" s="6" t="s">
        <v>43</v>
      </c>
      <c r="C426" s="7">
        <v>906</v>
      </c>
      <c r="D426" s="7" t="s">
        <v>15</v>
      </c>
      <c r="E426" s="7" t="s">
        <v>22</v>
      </c>
      <c r="F426" s="7" t="s">
        <v>0</v>
      </c>
      <c r="G426" s="9" t="s">
        <v>0</v>
      </c>
      <c r="H426" s="15">
        <f t="shared" si="225"/>
        <v>1677.9</v>
      </c>
      <c r="I426" s="15">
        <f t="shared" si="225"/>
        <v>601.30000000000007</v>
      </c>
      <c r="J426" s="20">
        <f t="shared" si="225"/>
        <v>1943.31</v>
      </c>
      <c r="K426" s="15">
        <f t="shared" si="225"/>
        <v>625.79999999999995</v>
      </c>
      <c r="L426" s="15"/>
      <c r="M426" s="15"/>
      <c r="N426" s="15"/>
      <c r="O426" s="22">
        <f>O427</f>
        <v>2113.6999999999998</v>
      </c>
      <c r="P426" s="15">
        <f t="shared" si="226"/>
        <v>680.5</v>
      </c>
      <c r="Q426" s="22">
        <f t="shared" si="226"/>
        <v>0</v>
      </c>
      <c r="R426" s="22">
        <f t="shared" si="226"/>
        <v>0</v>
      </c>
      <c r="S426" s="22">
        <f t="shared" si="226"/>
        <v>0</v>
      </c>
      <c r="T426" s="22">
        <f t="shared" si="226"/>
        <v>2812.5</v>
      </c>
      <c r="U426" s="13"/>
    </row>
    <row r="427" spans="1:21" ht="18.75" x14ac:dyDescent="0.2">
      <c r="A427" s="24"/>
      <c r="B427" s="6" t="s">
        <v>26</v>
      </c>
      <c r="C427" s="7">
        <v>906</v>
      </c>
      <c r="D427" s="7" t="s">
        <v>15</v>
      </c>
      <c r="E427" s="7" t="s">
        <v>22</v>
      </c>
      <c r="F427" s="7" t="s">
        <v>130</v>
      </c>
      <c r="G427" s="9" t="s">
        <v>0</v>
      </c>
      <c r="H427" s="15">
        <f t="shared" si="225"/>
        <v>1677.9</v>
      </c>
      <c r="I427" s="15">
        <f t="shared" si="225"/>
        <v>601.30000000000007</v>
      </c>
      <c r="J427" s="20">
        <f t="shared" si="225"/>
        <v>1943.31</v>
      </c>
      <c r="K427" s="15">
        <f t="shared" si="225"/>
        <v>625.79999999999995</v>
      </c>
      <c r="L427" s="15"/>
      <c r="M427" s="15"/>
      <c r="N427" s="15"/>
      <c r="O427" s="22">
        <f>O428</f>
        <v>2113.6999999999998</v>
      </c>
      <c r="P427" s="15">
        <f t="shared" si="226"/>
        <v>680.5</v>
      </c>
      <c r="Q427" s="22">
        <f t="shared" si="226"/>
        <v>0</v>
      </c>
      <c r="R427" s="22">
        <f t="shared" si="226"/>
        <v>0</v>
      </c>
      <c r="S427" s="22">
        <f t="shared" si="226"/>
        <v>0</v>
      </c>
      <c r="T427" s="22">
        <f t="shared" si="226"/>
        <v>2812.5</v>
      </c>
      <c r="U427" s="13"/>
    </row>
    <row r="428" spans="1:21" ht="23.25" customHeight="1" x14ac:dyDescent="0.2">
      <c r="A428" s="24"/>
      <c r="B428" s="6" t="s">
        <v>83</v>
      </c>
      <c r="C428" s="7">
        <v>906</v>
      </c>
      <c r="D428" s="7" t="s">
        <v>15</v>
      </c>
      <c r="E428" s="7" t="s">
        <v>22</v>
      </c>
      <c r="F428" s="7" t="s">
        <v>187</v>
      </c>
      <c r="G428" s="9" t="s">
        <v>0</v>
      </c>
      <c r="H428" s="15">
        <f>H429+H431+H435</f>
        <v>1677.9</v>
      </c>
      <c r="I428" s="15">
        <f>I429+I431+I435</f>
        <v>601.30000000000007</v>
      </c>
      <c r="J428" s="20">
        <f>J429+J431+J435</f>
        <v>1943.31</v>
      </c>
      <c r="K428" s="15">
        <f>K429+K431+K435</f>
        <v>625.79999999999995</v>
      </c>
      <c r="L428" s="15"/>
      <c r="M428" s="15"/>
      <c r="N428" s="15"/>
      <c r="O428" s="22">
        <f t="shared" ref="O428:T428" si="227">O429+O431+O435</f>
        <v>2113.6999999999998</v>
      </c>
      <c r="P428" s="15">
        <f t="shared" si="227"/>
        <v>680.5</v>
      </c>
      <c r="Q428" s="22">
        <f t="shared" si="227"/>
        <v>0</v>
      </c>
      <c r="R428" s="22">
        <f t="shared" si="227"/>
        <v>0</v>
      </c>
      <c r="S428" s="22">
        <f t="shared" si="227"/>
        <v>0</v>
      </c>
      <c r="T428" s="22">
        <f t="shared" si="227"/>
        <v>2812.5</v>
      </c>
      <c r="U428" s="13"/>
    </row>
    <row r="429" spans="1:21" ht="37.5" x14ac:dyDescent="0.2">
      <c r="A429" s="24"/>
      <c r="B429" s="6" t="s">
        <v>84</v>
      </c>
      <c r="C429" s="7">
        <v>906</v>
      </c>
      <c r="D429" s="7" t="s">
        <v>15</v>
      </c>
      <c r="E429" s="7" t="s">
        <v>22</v>
      </c>
      <c r="F429" s="7" t="s">
        <v>188</v>
      </c>
      <c r="G429" s="9" t="s">
        <v>0</v>
      </c>
      <c r="H429" s="15">
        <f>H430</f>
        <v>1049.9000000000001</v>
      </c>
      <c r="I429" s="15">
        <f>I430</f>
        <v>0</v>
      </c>
      <c r="J429" s="20">
        <f>J430</f>
        <v>1288.8117</v>
      </c>
      <c r="K429" s="15">
        <f>K430</f>
        <v>0</v>
      </c>
      <c r="L429" s="15"/>
      <c r="M429" s="15"/>
      <c r="N429" s="15"/>
      <c r="O429" s="22">
        <f t="shared" ref="O429:T429" si="228">O430</f>
        <v>1359.3</v>
      </c>
      <c r="P429" s="15">
        <f t="shared" si="228"/>
        <v>0</v>
      </c>
      <c r="Q429" s="22">
        <f t="shared" si="228"/>
        <v>0</v>
      </c>
      <c r="R429" s="22">
        <f t="shared" si="228"/>
        <v>0</v>
      </c>
      <c r="S429" s="22">
        <f t="shared" si="228"/>
        <v>0</v>
      </c>
      <c r="T429" s="22">
        <f t="shared" si="228"/>
        <v>1359.3</v>
      </c>
      <c r="U429" s="13"/>
    </row>
    <row r="430" spans="1:21" ht="75" x14ac:dyDescent="0.2">
      <c r="A430" s="24"/>
      <c r="B430" s="6" t="s">
        <v>16</v>
      </c>
      <c r="C430" s="7">
        <v>906</v>
      </c>
      <c r="D430" s="7" t="s">
        <v>15</v>
      </c>
      <c r="E430" s="7" t="s">
        <v>22</v>
      </c>
      <c r="F430" s="7" t="s">
        <v>188</v>
      </c>
      <c r="G430" s="9" t="s">
        <v>17</v>
      </c>
      <c r="H430" s="15">
        <v>1049.9000000000001</v>
      </c>
      <c r="I430" s="15"/>
      <c r="J430" s="20">
        <f>989.8707+298.941</f>
        <v>1288.8117</v>
      </c>
      <c r="K430" s="22"/>
      <c r="L430" s="22"/>
      <c r="M430" s="22"/>
      <c r="N430" s="22"/>
      <c r="O430" s="22">
        <v>1359.3</v>
      </c>
      <c r="P430" s="15"/>
      <c r="Q430" s="20"/>
      <c r="R430" s="20"/>
      <c r="S430" s="20"/>
      <c r="T430" s="69">
        <f>O430+P430+Q430+R430+S430</f>
        <v>1359.3</v>
      </c>
      <c r="U430" s="13"/>
    </row>
    <row r="431" spans="1:21" ht="18.75" x14ac:dyDescent="0.2">
      <c r="A431" s="24"/>
      <c r="B431" s="6" t="s">
        <v>25</v>
      </c>
      <c r="C431" s="7">
        <v>906</v>
      </c>
      <c r="D431" s="7" t="s">
        <v>15</v>
      </c>
      <c r="E431" s="7" t="s">
        <v>22</v>
      </c>
      <c r="F431" s="7" t="s">
        <v>189</v>
      </c>
      <c r="G431" s="9" t="s">
        <v>0</v>
      </c>
      <c r="H431" s="15">
        <f>H432+H433+H434</f>
        <v>628.00000000000011</v>
      </c>
      <c r="I431" s="15">
        <f>I432+I433+I434</f>
        <v>0</v>
      </c>
      <c r="J431" s="20">
        <f>J432+J433+J434</f>
        <v>654.49829999999997</v>
      </c>
      <c r="K431" s="15">
        <f>K432+K433+K434</f>
        <v>0</v>
      </c>
      <c r="L431" s="15"/>
      <c r="M431" s="15"/>
      <c r="N431" s="15"/>
      <c r="O431" s="22">
        <f t="shared" ref="O431:T431" si="229">O432+O433+O434</f>
        <v>754.4</v>
      </c>
      <c r="P431" s="15">
        <f t="shared" si="229"/>
        <v>0</v>
      </c>
      <c r="Q431" s="22">
        <f t="shared" si="229"/>
        <v>0</v>
      </c>
      <c r="R431" s="22">
        <f t="shared" si="229"/>
        <v>0</v>
      </c>
      <c r="S431" s="22">
        <f t="shared" si="229"/>
        <v>0</v>
      </c>
      <c r="T431" s="22">
        <f t="shared" si="229"/>
        <v>772.69999999999993</v>
      </c>
      <c r="U431" s="13"/>
    </row>
    <row r="432" spans="1:21" ht="75" x14ac:dyDescent="0.2">
      <c r="A432" s="24"/>
      <c r="B432" s="6" t="s">
        <v>16</v>
      </c>
      <c r="C432" s="7">
        <v>906</v>
      </c>
      <c r="D432" s="7" t="s">
        <v>15</v>
      </c>
      <c r="E432" s="7" t="s">
        <v>22</v>
      </c>
      <c r="F432" s="7" t="s">
        <v>189</v>
      </c>
      <c r="G432" s="9" t="s">
        <v>17</v>
      </c>
      <c r="H432" s="15">
        <v>590.70000000000005</v>
      </c>
      <c r="I432" s="15"/>
      <c r="J432" s="20">
        <f>471.9649+142.5334</f>
        <v>614.49829999999997</v>
      </c>
      <c r="K432" s="22"/>
      <c r="L432" s="22"/>
      <c r="M432" s="22"/>
      <c r="N432" s="22"/>
      <c r="O432" s="22">
        <v>665.3</v>
      </c>
      <c r="P432" s="15"/>
      <c r="Q432" s="20"/>
      <c r="R432" s="20"/>
      <c r="S432" s="20"/>
      <c r="T432" s="69">
        <f>O432+P432+Q432+R432+S432</f>
        <v>665.3</v>
      </c>
      <c r="U432" s="13"/>
    </row>
    <row r="433" spans="1:21" ht="37.5" x14ac:dyDescent="0.2">
      <c r="A433" s="24"/>
      <c r="B433" s="6" t="s">
        <v>165</v>
      </c>
      <c r="C433" s="7">
        <v>906</v>
      </c>
      <c r="D433" s="7" t="s">
        <v>15</v>
      </c>
      <c r="E433" s="7" t="s">
        <v>22</v>
      </c>
      <c r="F433" s="7" t="s">
        <v>189</v>
      </c>
      <c r="G433" s="9" t="s">
        <v>7</v>
      </c>
      <c r="H433" s="15">
        <v>37.1</v>
      </c>
      <c r="I433" s="15"/>
      <c r="J433" s="20">
        <f>1.3+3.5+14.4+20.5</f>
        <v>39.700000000000003</v>
      </c>
      <c r="K433" s="22"/>
      <c r="L433" s="22"/>
      <c r="M433" s="22"/>
      <c r="N433" s="22"/>
      <c r="O433" s="22">
        <f>54.6+34</f>
        <v>88.6</v>
      </c>
      <c r="P433" s="15">
        <v>0</v>
      </c>
      <c r="Q433" s="20"/>
      <c r="R433" s="20"/>
      <c r="S433" s="20"/>
      <c r="T433" s="69">
        <f>88.6+18.3</f>
        <v>106.89999999999999</v>
      </c>
      <c r="U433" s="13"/>
    </row>
    <row r="434" spans="1:21" ht="18.75" x14ac:dyDescent="0.2">
      <c r="A434" s="24"/>
      <c r="B434" s="6" t="s">
        <v>18</v>
      </c>
      <c r="C434" s="7">
        <v>906</v>
      </c>
      <c r="D434" s="8" t="s">
        <v>15</v>
      </c>
      <c r="E434" s="8" t="s">
        <v>22</v>
      </c>
      <c r="F434" s="7" t="s">
        <v>189</v>
      </c>
      <c r="G434" s="9">
        <v>800</v>
      </c>
      <c r="H434" s="15">
        <v>0.2</v>
      </c>
      <c r="I434" s="15"/>
      <c r="J434" s="20">
        <v>0.3</v>
      </c>
      <c r="K434" s="22"/>
      <c r="L434" s="22"/>
      <c r="M434" s="22"/>
      <c r="N434" s="22"/>
      <c r="O434" s="22">
        <v>0.5</v>
      </c>
      <c r="P434" s="15"/>
      <c r="Q434" s="20"/>
      <c r="R434" s="20"/>
      <c r="S434" s="20"/>
      <c r="T434" s="69">
        <f>O434+P434+Q434+R434+S434</f>
        <v>0.5</v>
      </c>
      <c r="U434" s="13"/>
    </row>
    <row r="435" spans="1:21" ht="37.5" x14ac:dyDescent="0.2">
      <c r="A435" s="24"/>
      <c r="B435" s="6" t="s">
        <v>85</v>
      </c>
      <c r="C435" s="7">
        <v>906</v>
      </c>
      <c r="D435" s="7" t="s">
        <v>15</v>
      </c>
      <c r="E435" s="7" t="s">
        <v>22</v>
      </c>
      <c r="F435" s="7" t="s">
        <v>190</v>
      </c>
      <c r="G435" s="9" t="s">
        <v>0</v>
      </c>
      <c r="H435" s="15">
        <f>H436+H437</f>
        <v>0</v>
      </c>
      <c r="I435" s="15">
        <f>I436+I437</f>
        <v>601.30000000000007</v>
      </c>
      <c r="J435" s="20">
        <f>J436+J437</f>
        <v>0</v>
      </c>
      <c r="K435" s="15">
        <f>K436+K437</f>
        <v>625.79999999999995</v>
      </c>
      <c r="L435" s="15"/>
      <c r="M435" s="15"/>
      <c r="N435" s="15"/>
      <c r="O435" s="22">
        <f t="shared" ref="O435:T435" si="230">O436+O437</f>
        <v>0</v>
      </c>
      <c r="P435" s="15">
        <f t="shared" si="230"/>
        <v>680.5</v>
      </c>
      <c r="Q435" s="22">
        <f t="shared" si="230"/>
        <v>0</v>
      </c>
      <c r="R435" s="22">
        <f t="shared" si="230"/>
        <v>0</v>
      </c>
      <c r="S435" s="22">
        <f t="shared" si="230"/>
        <v>0</v>
      </c>
      <c r="T435" s="22">
        <f t="shared" si="230"/>
        <v>680.5</v>
      </c>
      <c r="U435" s="13"/>
    </row>
    <row r="436" spans="1:21" ht="75" x14ac:dyDescent="0.2">
      <c r="A436" s="37"/>
      <c r="B436" s="6" t="s">
        <v>16</v>
      </c>
      <c r="C436" s="7">
        <v>906</v>
      </c>
      <c r="D436" s="7" t="s">
        <v>15</v>
      </c>
      <c r="E436" s="7" t="s">
        <v>22</v>
      </c>
      <c r="F436" s="7" t="s">
        <v>190</v>
      </c>
      <c r="G436" s="9" t="s">
        <v>17</v>
      </c>
      <c r="H436" s="15"/>
      <c r="I436" s="15">
        <v>590.70000000000005</v>
      </c>
      <c r="J436" s="20"/>
      <c r="K436" s="22">
        <v>614.4</v>
      </c>
      <c r="L436" s="22"/>
      <c r="M436" s="22"/>
      <c r="N436" s="22"/>
      <c r="O436" s="22"/>
      <c r="P436" s="15">
        <v>665.3</v>
      </c>
      <c r="Q436" s="20"/>
      <c r="R436" s="20"/>
      <c r="S436" s="20"/>
      <c r="T436" s="69">
        <f>O436+P436+Q436+R436+S436</f>
        <v>665.3</v>
      </c>
      <c r="U436" s="13"/>
    </row>
    <row r="437" spans="1:21" ht="37.5" x14ac:dyDescent="0.2">
      <c r="A437" s="24" t="s">
        <v>0</v>
      </c>
      <c r="B437" s="6" t="s">
        <v>165</v>
      </c>
      <c r="C437" s="7">
        <v>906</v>
      </c>
      <c r="D437" s="7" t="s">
        <v>15</v>
      </c>
      <c r="E437" s="7" t="s">
        <v>22</v>
      </c>
      <c r="F437" s="7" t="s">
        <v>190</v>
      </c>
      <c r="G437" s="9" t="s">
        <v>7</v>
      </c>
      <c r="H437" s="15"/>
      <c r="I437" s="15">
        <v>10.6</v>
      </c>
      <c r="J437" s="20"/>
      <c r="K437" s="22">
        <v>11.4</v>
      </c>
      <c r="L437" s="22"/>
      <c r="M437" s="22"/>
      <c r="N437" s="22"/>
      <c r="O437" s="22"/>
      <c r="P437" s="15">
        <v>15.2</v>
      </c>
      <c r="Q437" s="20"/>
      <c r="R437" s="20"/>
      <c r="S437" s="20"/>
      <c r="T437" s="69">
        <f>O437+P437+Q437+R437+S437</f>
        <v>15.2</v>
      </c>
      <c r="U437" s="13"/>
    </row>
    <row r="438" spans="1:21" ht="23.25" customHeight="1" x14ac:dyDescent="0.2">
      <c r="A438" s="37">
        <v>6</v>
      </c>
      <c r="B438" s="32" t="s">
        <v>87</v>
      </c>
      <c r="C438" s="33">
        <v>908</v>
      </c>
      <c r="D438" s="33"/>
      <c r="E438" s="33"/>
      <c r="F438" s="33"/>
      <c r="G438" s="34"/>
      <c r="H438" s="15" t="e">
        <f>H439+H521+H536+H587+H611+H623+H655+H675</f>
        <v>#REF!</v>
      </c>
      <c r="I438" s="15" t="e">
        <f>I439+I521+I536+I587+I611+I623+I655+I675</f>
        <v>#REF!</v>
      </c>
      <c r="J438" s="38" t="e">
        <f>J439+J521+J536+J587+J611+J623+J655+J675</f>
        <v>#REF!</v>
      </c>
      <c r="K438" s="38" t="e">
        <f>K439+K521+K536+K587+K611+K623+K655+K675</f>
        <v>#REF!</v>
      </c>
      <c r="L438" s="39"/>
      <c r="M438" s="16"/>
      <c r="N438" s="16"/>
      <c r="O438" s="35">
        <f t="shared" ref="O438:T438" si="231">O439+O521+O536+O587+O611+O623+O655+O675</f>
        <v>90333.499999999985</v>
      </c>
      <c r="P438" s="16">
        <f t="shared" si="231"/>
        <v>52723.4</v>
      </c>
      <c r="Q438" s="35" t="e">
        <f t="shared" si="231"/>
        <v>#REF!</v>
      </c>
      <c r="R438" s="35" t="e">
        <f t="shared" si="231"/>
        <v>#REF!</v>
      </c>
      <c r="S438" s="35" t="e">
        <f t="shared" si="231"/>
        <v>#REF!</v>
      </c>
      <c r="T438" s="35">
        <f t="shared" si="231"/>
        <v>169374.6911</v>
      </c>
      <c r="U438" s="13"/>
    </row>
    <row r="439" spans="1:21" ht="18.75" x14ac:dyDescent="0.2">
      <c r="A439" s="24" t="s">
        <v>0</v>
      </c>
      <c r="B439" s="6" t="s">
        <v>33</v>
      </c>
      <c r="C439" s="7">
        <v>908</v>
      </c>
      <c r="D439" s="7" t="s">
        <v>15</v>
      </c>
      <c r="E439" s="7" t="s">
        <v>0</v>
      </c>
      <c r="F439" s="7" t="s">
        <v>0</v>
      </c>
      <c r="G439" s="9" t="s">
        <v>0</v>
      </c>
      <c r="H439" s="15">
        <f>H440+H447+H456+H466</f>
        <v>40877.4</v>
      </c>
      <c r="I439" s="15">
        <f>I440+I447+I456+I466</f>
        <v>198</v>
      </c>
      <c r="J439" s="20">
        <f>J440+J447+J456+J466</f>
        <v>48533.100000000006</v>
      </c>
      <c r="K439" s="15">
        <f>K440+K447+K456+K466</f>
        <v>198</v>
      </c>
      <c r="L439" s="15"/>
      <c r="M439" s="15"/>
      <c r="N439" s="15"/>
      <c r="O439" s="22">
        <f t="shared" ref="O439:T439" si="232">O440+O447+O456+O466</f>
        <v>53068.599999999991</v>
      </c>
      <c r="P439" s="15">
        <f t="shared" si="232"/>
        <v>198</v>
      </c>
      <c r="Q439" s="22">
        <f t="shared" si="232"/>
        <v>0</v>
      </c>
      <c r="R439" s="22">
        <f t="shared" si="232"/>
        <v>0</v>
      </c>
      <c r="S439" s="22">
        <f t="shared" si="232"/>
        <v>0</v>
      </c>
      <c r="T439" s="22">
        <f t="shared" si="232"/>
        <v>56552.549999999996</v>
      </c>
      <c r="U439" s="13"/>
    </row>
    <row r="440" spans="1:21" ht="37.5" x14ac:dyDescent="0.2">
      <c r="A440" s="24" t="s">
        <v>0</v>
      </c>
      <c r="B440" s="6" t="s">
        <v>50</v>
      </c>
      <c r="C440" s="7">
        <v>908</v>
      </c>
      <c r="D440" s="7" t="s">
        <v>15</v>
      </c>
      <c r="E440" s="7" t="s">
        <v>20</v>
      </c>
      <c r="F440" s="7" t="s">
        <v>0</v>
      </c>
      <c r="G440" s="9" t="s">
        <v>0</v>
      </c>
      <c r="H440" s="15">
        <f t="shared" ref="H440:K443" si="233">H441</f>
        <v>1516.6</v>
      </c>
      <c r="I440" s="15"/>
      <c r="J440" s="20">
        <f t="shared" si="233"/>
        <v>1577.3000000000002</v>
      </c>
      <c r="K440" s="15">
        <f t="shared" si="233"/>
        <v>0</v>
      </c>
      <c r="L440" s="15"/>
      <c r="M440" s="15"/>
      <c r="N440" s="15"/>
      <c r="O440" s="22">
        <f t="shared" ref="O440:T440" si="234">O441</f>
        <v>1658.1</v>
      </c>
      <c r="P440" s="15">
        <f t="shared" si="234"/>
        <v>0</v>
      </c>
      <c r="Q440" s="22">
        <f t="shared" si="234"/>
        <v>0</v>
      </c>
      <c r="R440" s="22">
        <f t="shared" si="234"/>
        <v>0</v>
      </c>
      <c r="S440" s="22">
        <f t="shared" si="234"/>
        <v>0</v>
      </c>
      <c r="T440" s="22">
        <f t="shared" si="234"/>
        <v>1658.1</v>
      </c>
      <c r="U440" s="13"/>
    </row>
    <row r="441" spans="1:21" ht="18.75" x14ac:dyDescent="0.2">
      <c r="A441" s="24" t="s">
        <v>0</v>
      </c>
      <c r="B441" s="6" t="s">
        <v>26</v>
      </c>
      <c r="C441" s="7">
        <v>908</v>
      </c>
      <c r="D441" s="7" t="s">
        <v>15</v>
      </c>
      <c r="E441" s="7" t="s">
        <v>20</v>
      </c>
      <c r="F441" s="7" t="s">
        <v>130</v>
      </c>
      <c r="G441" s="9" t="s">
        <v>0</v>
      </c>
      <c r="H441" s="15">
        <f t="shared" si="233"/>
        <v>1516.6</v>
      </c>
      <c r="I441" s="15"/>
      <c r="J441" s="20">
        <f t="shared" si="233"/>
        <v>1577.3000000000002</v>
      </c>
      <c r="K441" s="19">
        <f>K442+K445</f>
        <v>0</v>
      </c>
      <c r="L441" s="19"/>
      <c r="M441" s="19"/>
      <c r="N441" s="19"/>
      <c r="O441" s="22">
        <f t="shared" ref="O441:T441" si="235">O442+O445</f>
        <v>1658.1</v>
      </c>
      <c r="P441" s="15">
        <f t="shared" si="235"/>
        <v>0</v>
      </c>
      <c r="Q441" s="22">
        <f t="shared" si="235"/>
        <v>0</v>
      </c>
      <c r="R441" s="22">
        <f t="shared" si="235"/>
        <v>0</v>
      </c>
      <c r="S441" s="22">
        <f t="shared" si="235"/>
        <v>0</v>
      </c>
      <c r="T441" s="22">
        <f t="shared" si="235"/>
        <v>1658.1</v>
      </c>
      <c r="U441" s="13"/>
    </row>
    <row r="442" spans="1:21" ht="37.5" x14ac:dyDescent="0.2">
      <c r="A442" s="24" t="s">
        <v>0</v>
      </c>
      <c r="B442" s="6" t="s">
        <v>88</v>
      </c>
      <c r="C442" s="7">
        <v>908</v>
      </c>
      <c r="D442" s="7" t="s">
        <v>15</v>
      </c>
      <c r="E442" s="7" t="s">
        <v>20</v>
      </c>
      <c r="F442" s="7" t="s">
        <v>186</v>
      </c>
      <c r="G442" s="9" t="s">
        <v>0</v>
      </c>
      <c r="H442" s="15">
        <f t="shared" si="233"/>
        <v>1516.6</v>
      </c>
      <c r="I442" s="15"/>
      <c r="J442" s="20">
        <f t="shared" si="233"/>
        <v>1577.3000000000002</v>
      </c>
      <c r="K442" s="15">
        <f t="shared" si="233"/>
        <v>0</v>
      </c>
      <c r="L442" s="15"/>
      <c r="M442" s="15"/>
      <c r="N442" s="15"/>
      <c r="O442" s="22">
        <f>O443</f>
        <v>1658.1</v>
      </c>
      <c r="P442" s="15">
        <f t="shared" ref="P442:T443" si="236">P443</f>
        <v>0</v>
      </c>
      <c r="Q442" s="22">
        <f t="shared" si="236"/>
        <v>0</v>
      </c>
      <c r="R442" s="22">
        <f t="shared" si="236"/>
        <v>0</v>
      </c>
      <c r="S442" s="22">
        <f t="shared" si="236"/>
        <v>0</v>
      </c>
      <c r="T442" s="22">
        <f t="shared" si="236"/>
        <v>1658.1</v>
      </c>
      <c r="U442" s="13"/>
    </row>
    <row r="443" spans="1:21" ht="18.75" x14ac:dyDescent="0.2">
      <c r="A443" s="24" t="s">
        <v>0</v>
      </c>
      <c r="B443" s="6" t="s">
        <v>89</v>
      </c>
      <c r="C443" s="7">
        <v>908</v>
      </c>
      <c r="D443" s="7" t="s">
        <v>15</v>
      </c>
      <c r="E443" s="7" t="s">
        <v>20</v>
      </c>
      <c r="F443" s="7" t="s">
        <v>191</v>
      </c>
      <c r="G443" s="9" t="s">
        <v>0</v>
      </c>
      <c r="H443" s="15">
        <f t="shared" si="233"/>
        <v>1516.6</v>
      </c>
      <c r="I443" s="15"/>
      <c r="J443" s="20">
        <f t="shared" si="233"/>
        <v>1577.3000000000002</v>
      </c>
      <c r="K443" s="15">
        <f t="shared" si="233"/>
        <v>0</v>
      </c>
      <c r="L443" s="15"/>
      <c r="M443" s="15"/>
      <c r="N443" s="15"/>
      <c r="O443" s="22">
        <f>O444</f>
        <v>1658.1</v>
      </c>
      <c r="P443" s="15">
        <f t="shared" si="236"/>
        <v>0</v>
      </c>
      <c r="Q443" s="22">
        <f t="shared" si="236"/>
        <v>0</v>
      </c>
      <c r="R443" s="22">
        <f t="shared" si="236"/>
        <v>0</v>
      </c>
      <c r="S443" s="22">
        <f t="shared" si="236"/>
        <v>0</v>
      </c>
      <c r="T443" s="22">
        <f t="shared" si="236"/>
        <v>1658.1</v>
      </c>
      <c r="U443" s="13"/>
    </row>
    <row r="444" spans="1:21" ht="81.75" customHeight="1" x14ac:dyDescent="0.2">
      <c r="A444" s="24" t="s">
        <v>0</v>
      </c>
      <c r="B444" s="6" t="s">
        <v>16</v>
      </c>
      <c r="C444" s="7">
        <v>908</v>
      </c>
      <c r="D444" s="7" t="s">
        <v>15</v>
      </c>
      <c r="E444" s="7" t="s">
        <v>20</v>
      </c>
      <c r="F444" s="7" t="s">
        <v>191</v>
      </c>
      <c r="G444" s="9" t="s">
        <v>17</v>
      </c>
      <c r="H444" s="15">
        <v>1516.6</v>
      </c>
      <c r="I444" s="15"/>
      <c r="J444" s="20">
        <f>1211.4+365.9</f>
        <v>1577.3000000000002</v>
      </c>
      <c r="K444" s="22"/>
      <c r="L444" s="22"/>
      <c r="M444" s="22"/>
      <c r="N444" s="22"/>
      <c r="O444" s="22">
        <v>1658.1</v>
      </c>
      <c r="P444" s="15"/>
      <c r="Q444" s="19"/>
      <c r="R444" s="19"/>
      <c r="S444" s="19"/>
      <c r="T444" s="69">
        <f>O444+P444+Q444+R444+S444</f>
        <v>1658.1</v>
      </c>
      <c r="U444" s="13"/>
    </row>
    <row r="445" spans="1:21" ht="37.5" hidden="1" x14ac:dyDescent="0.2">
      <c r="A445" s="24"/>
      <c r="B445" s="6" t="s">
        <v>474</v>
      </c>
      <c r="C445" s="7">
        <v>908</v>
      </c>
      <c r="D445" s="7" t="s">
        <v>15</v>
      </c>
      <c r="E445" s="7" t="s">
        <v>20</v>
      </c>
      <c r="F445" s="7" t="s">
        <v>473</v>
      </c>
      <c r="G445" s="9"/>
      <c r="H445" s="15"/>
      <c r="I445" s="15"/>
      <c r="J445" s="19">
        <f>J446</f>
        <v>0</v>
      </c>
      <c r="K445" s="19">
        <f>K446</f>
        <v>0</v>
      </c>
      <c r="L445" s="19"/>
      <c r="M445" s="19"/>
      <c r="N445" s="19"/>
      <c r="O445" s="22">
        <f t="shared" ref="O445:T445" si="237">O446</f>
        <v>0</v>
      </c>
      <c r="P445" s="15">
        <f t="shared" si="237"/>
        <v>0</v>
      </c>
      <c r="Q445" s="22">
        <f t="shared" si="237"/>
        <v>0</v>
      </c>
      <c r="R445" s="22">
        <f t="shared" si="237"/>
        <v>0</v>
      </c>
      <c r="S445" s="22">
        <f t="shared" si="237"/>
        <v>0</v>
      </c>
      <c r="T445" s="22">
        <f t="shared" si="237"/>
        <v>0</v>
      </c>
      <c r="U445" s="13"/>
    </row>
    <row r="446" spans="1:21" ht="75" hidden="1" x14ac:dyDescent="0.2">
      <c r="A446" s="24"/>
      <c r="B446" s="6" t="s">
        <v>16</v>
      </c>
      <c r="C446" s="7">
        <v>908</v>
      </c>
      <c r="D446" s="7" t="s">
        <v>15</v>
      </c>
      <c r="E446" s="7" t="s">
        <v>20</v>
      </c>
      <c r="F446" s="7" t="s">
        <v>473</v>
      </c>
      <c r="G446" s="9">
        <v>100</v>
      </c>
      <c r="H446" s="15"/>
      <c r="I446" s="15"/>
      <c r="J446" s="20"/>
      <c r="K446" s="22"/>
      <c r="L446" s="22"/>
      <c r="M446" s="22"/>
      <c r="N446" s="22"/>
      <c r="O446" s="22"/>
      <c r="P446" s="15">
        <v>0</v>
      </c>
      <c r="Q446" s="19"/>
      <c r="R446" s="19"/>
      <c r="S446" s="22">
        <v>0</v>
      </c>
      <c r="T446" s="69">
        <f>O446+P446+Q446+R446+S446</f>
        <v>0</v>
      </c>
      <c r="U446" s="13"/>
    </row>
    <row r="447" spans="1:21" ht="56.25" x14ac:dyDescent="0.2">
      <c r="A447" s="24"/>
      <c r="B447" s="6" t="s">
        <v>90</v>
      </c>
      <c r="C447" s="7">
        <v>908</v>
      </c>
      <c r="D447" s="7" t="s">
        <v>15</v>
      </c>
      <c r="E447" s="7" t="s">
        <v>4</v>
      </c>
      <c r="F447" s="7" t="s">
        <v>0</v>
      </c>
      <c r="G447" s="9" t="s">
        <v>0</v>
      </c>
      <c r="H447" s="15">
        <f t="shared" ref="H447:K449" si="238">H448</f>
        <v>36078.700000000004</v>
      </c>
      <c r="I447" s="15"/>
      <c r="J447" s="20">
        <f t="shared" si="238"/>
        <v>32143.600000000002</v>
      </c>
      <c r="K447" s="15">
        <f t="shared" si="238"/>
        <v>0</v>
      </c>
      <c r="L447" s="15"/>
      <c r="M447" s="15"/>
      <c r="N447" s="15"/>
      <c r="O447" s="22">
        <f>O448</f>
        <v>34288.1</v>
      </c>
      <c r="P447" s="15">
        <f t="shared" ref="P447:T449" si="239">P448</f>
        <v>0</v>
      </c>
      <c r="Q447" s="22">
        <f t="shared" si="239"/>
        <v>0</v>
      </c>
      <c r="R447" s="22">
        <f t="shared" si="239"/>
        <v>0</v>
      </c>
      <c r="S447" s="22">
        <f t="shared" si="239"/>
        <v>0</v>
      </c>
      <c r="T447" s="22">
        <f t="shared" si="239"/>
        <v>35083.1</v>
      </c>
      <c r="U447" s="13"/>
    </row>
    <row r="448" spans="1:21" ht="18.75" x14ac:dyDescent="0.2">
      <c r="A448" s="24"/>
      <c r="B448" s="6" t="s">
        <v>26</v>
      </c>
      <c r="C448" s="7">
        <v>908</v>
      </c>
      <c r="D448" s="7" t="s">
        <v>15</v>
      </c>
      <c r="E448" s="7" t="s">
        <v>4</v>
      </c>
      <c r="F448" s="7" t="s">
        <v>130</v>
      </c>
      <c r="G448" s="9" t="s">
        <v>0</v>
      </c>
      <c r="H448" s="15">
        <f t="shared" si="238"/>
        <v>36078.700000000004</v>
      </c>
      <c r="I448" s="15"/>
      <c r="J448" s="20">
        <f t="shared" si="238"/>
        <v>32143.600000000002</v>
      </c>
      <c r="K448" s="15">
        <f>K449+K454</f>
        <v>0</v>
      </c>
      <c r="L448" s="15"/>
      <c r="M448" s="15"/>
      <c r="N448" s="15"/>
      <c r="O448" s="22">
        <f t="shared" ref="O448:T448" si="240">O449+O454</f>
        <v>34288.1</v>
      </c>
      <c r="P448" s="15">
        <f t="shared" si="240"/>
        <v>0</v>
      </c>
      <c r="Q448" s="22">
        <f t="shared" si="240"/>
        <v>0</v>
      </c>
      <c r="R448" s="22">
        <f t="shared" si="240"/>
        <v>0</v>
      </c>
      <c r="S448" s="22">
        <f t="shared" si="240"/>
        <v>0</v>
      </c>
      <c r="T448" s="22">
        <f t="shared" si="240"/>
        <v>35083.1</v>
      </c>
      <c r="U448" s="13"/>
    </row>
    <row r="449" spans="1:21" ht="18.75" x14ac:dyDescent="0.2">
      <c r="A449" s="24" t="s">
        <v>0</v>
      </c>
      <c r="B449" s="6" t="s">
        <v>91</v>
      </c>
      <c r="C449" s="7">
        <v>908</v>
      </c>
      <c r="D449" s="7" t="s">
        <v>15</v>
      </c>
      <c r="E449" s="7" t="s">
        <v>4</v>
      </c>
      <c r="F449" s="7" t="s">
        <v>193</v>
      </c>
      <c r="G449" s="9"/>
      <c r="H449" s="15">
        <f t="shared" si="238"/>
        <v>36078.700000000004</v>
      </c>
      <c r="I449" s="15"/>
      <c r="J449" s="20">
        <f t="shared" si="238"/>
        <v>32143.600000000002</v>
      </c>
      <c r="K449" s="15">
        <f t="shared" si="238"/>
        <v>0</v>
      </c>
      <c r="L449" s="15"/>
      <c r="M449" s="15"/>
      <c r="N449" s="15"/>
      <c r="O449" s="22">
        <f>O450</f>
        <v>34288.1</v>
      </c>
      <c r="P449" s="15">
        <f t="shared" si="239"/>
        <v>0</v>
      </c>
      <c r="Q449" s="22">
        <f t="shared" si="239"/>
        <v>0</v>
      </c>
      <c r="R449" s="22">
        <f t="shared" si="239"/>
        <v>0</v>
      </c>
      <c r="S449" s="22">
        <f t="shared" si="239"/>
        <v>0</v>
      </c>
      <c r="T449" s="22">
        <f t="shared" si="239"/>
        <v>35083.1</v>
      </c>
      <c r="U449" s="13"/>
    </row>
    <row r="450" spans="1:21" ht="18.75" x14ac:dyDescent="0.2">
      <c r="A450" s="24" t="s">
        <v>0</v>
      </c>
      <c r="B450" s="6" t="s">
        <v>57</v>
      </c>
      <c r="C450" s="7">
        <v>908</v>
      </c>
      <c r="D450" s="7" t="s">
        <v>15</v>
      </c>
      <c r="E450" s="7" t="s">
        <v>4</v>
      </c>
      <c r="F450" s="7" t="s">
        <v>192</v>
      </c>
      <c r="G450" s="9"/>
      <c r="H450" s="15">
        <f>H451+H452+H453</f>
        <v>36078.700000000004</v>
      </c>
      <c r="I450" s="15"/>
      <c r="J450" s="20">
        <f>J451+J452+J453</f>
        <v>32143.600000000002</v>
      </c>
      <c r="K450" s="15">
        <f>K451+K452+K453</f>
        <v>0</v>
      </c>
      <c r="L450" s="15"/>
      <c r="M450" s="15"/>
      <c r="N450" s="15"/>
      <c r="O450" s="22">
        <f t="shared" ref="O450:T450" si="241">O451+O452+O453</f>
        <v>34288.1</v>
      </c>
      <c r="P450" s="15">
        <f t="shared" si="241"/>
        <v>0</v>
      </c>
      <c r="Q450" s="22">
        <f t="shared" si="241"/>
        <v>0</v>
      </c>
      <c r="R450" s="22">
        <f t="shared" si="241"/>
        <v>0</v>
      </c>
      <c r="S450" s="22">
        <f t="shared" si="241"/>
        <v>0</v>
      </c>
      <c r="T450" s="22">
        <f t="shared" si="241"/>
        <v>35083.1</v>
      </c>
      <c r="U450" s="13"/>
    </row>
    <row r="451" spans="1:21" ht="75" x14ac:dyDescent="0.2">
      <c r="A451" s="24" t="s">
        <v>0</v>
      </c>
      <c r="B451" s="6" t="s">
        <v>16</v>
      </c>
      <c r="C451" s="7">
        <v>908</v>
      </c>
      <c r="D451" s="7" t="s">
        <v>15</v>
      </c>
      <c r="E451" s="7" t="s">
        <v>4</v>
      </c>
      <c r="F451" s="7" t="s">
        <v>192</v>
      </c>
      <c r="G451" s="9" t="s">
        <v>17</v>
      </c>
      <c r="H451" s="15">
        <f>30426.3</f>
        <v>30426.3</v>
      </c>
      <c r="I451" s="15"/>
      <c r="J451" s="20">
        <f>23295.9+7035.3+0.7</f>
        <v>30331.9</v>
      </c>
      <c r="K451" s="22"/>
      <c r="L451" s="22"/>
      <c r="M451" s="22"/>
      <c r="N451" s="22"/>
      <c r="O451" s="22">
        <v>32290.9</v>
      </c>
      <c r="P451" s="15">
        <v>0</v>
      </c>
      <c r="Q451" s="22"/>
      <c r="R451" s="22"/>
      <c r="S451" s="22"/>
      <c r="T451" s="69">
        <f>O451+P451+Q451+R451+S451</f>
        <v>32290.9</v>
      </c>
      <c r="U451" s="13"/>
    </row>
    <row r="452" spans="1:21" ht="37.5" x14ac:dyDescent="0.2">
      <c r="A452" s="24"/>
      <c r="B452" s="6" t="s">
        <v>165</v>
      </c>
      <c r="C452" s="7">
        <v>908</v>
      </c>
      <c r="D452" s="7" t="s">
        <v>15</v>
      </c>
      <c r="E452" s="7" t="s">
        <v>4</v>
      </c>
      <c r="F452" s="7" t="s">
        <v>192</v>
      </c>
      <c r="G452" s="9" t="s">
        <v>7</v>
      </c>
      <c r="H452" s="15">
        <v>5160.6000000000004</v>
      </c>
      <c r="I452" s="15"/>
      <c r="J452" s="20">
        <f>302+281.1+523.6+25.5+370</f>
        <v>1502.2</v>
      </c>
      <c r="K452" s="22">
        <v>0</v>
      </c>
      <c r="L452" s="22"/>
      <c r="M452" s="22"/>
      <c r="N452" s="22"/>
      <c r="O452" s="22">
        <f>1686.6</f>
        <v>1686.6</v>
      </c>
      <c r="P452" s="15">
        <v>0</v>
      </c>
      <c r="Q452" s="22">
        <v>0</v>
      </c>
      <c r="R452" s="19"/>
      <c r="S452" s="19"/>
      <c r="T452" s="72">
        <f>1686.6+79.7+470.41+205.9</f>
        <v>2442.61</v>
      </c>
      <c r="U452" s="13"/>
    </row>
    <row r="453" spans="1:21" ht="18.75" customHeight="1" x14ac:dyDescent="0.2">
      <c r="A453" s="24"/>
      <c r="B453" s="6" t="s">
        <v>18</v>
      </c>
      <c r="C453" s="7">
        <v>908</v>
      </c>
      <c r="D453" s="7" t="s">
        <v>15</v>
      </c>
      <c r="E453" s="7" t="s">
        <v>4</v>
      </c>
      <c r="F453" s="7" t="s">
        <v>192</v>
      </c>
      <c r="G453" s="9" t="s">
        <v>19</v>
      </c>
      <c r="H453" s="15">
        <v>491.8</v>
      </c>
      <c r="I453" s="15"/>
      <c r="J453" s="20">
        <f>226.1+64.7+18.7</f>
        <v>309.5</v>
      </c>
      <c r="K453" s="22"/>
      <c r="L453" s="22"/>
      <c r="M453" s="22"/>
      <c r="N453" s="22"/>
      <c r="O453" s="22">
        <v>310.60000000000002</v>
      </c>
      <c r="P453" s="15">
        <v>0</v>
      </c>
      <c r="Q453" s="22">
        <v>0</v>
      </c>
      <c r="R453" s="22"/>
      <c r="S453" s="22"/>
      <c r="T453" s="72">
        <f>310.6+29.5+9.49</f>
        <v>349.59000000000003</v>
      </c>
      <c r="U453" s="13"/>
    </row>
    <row r="454" spans="1:21" ht="0.75" hidden="1" customHeight="1" x14ac:dyDescent="0.2">
      <c r="A454" s="24"/>
      <c r="B454" s="6" t="s">
        <v>474</v>
      </c>
      <c r="C454" s="7">
        <v>908</v>
      </c>
      <c r="D454" s="7" t="s">
        <v>15</v>
      </c>
      <c r="E454" s="7" t="s">
        <v>4</v>
      </c>
      <c r="F454" s="7" t="s">
        <v>473</v>
      </c>
      <c r="G454" s="9"/>
      <c r="H454" s="15"/>
      <c r="I454" s="15"/>
      <c r="J454" s="20"/>
      <c r="K454" s="22">
        <f>K455</f>
        <v>0</v>
      </c>
      <c r="L454" s="22"/>
      <c r="M454" s="22"/>
      <c r="N454" s="22"/>
      <c r="O454" s="22">
        <f t="shared" ref="O454:T454" si="242">O455</f>
        <v>0</v>
      </c>
      <c r="P454" s="15">
        <f t="shared" si="242"/>
        <v>0</v>
      </c>
      <c r="Q454" s="22">
        <f t="shared" si="242"/>
        <v>0</v>
      </c>
      <c r="R454" s="22">
        <f t="shared" si="242"/>
        <v>0</v>
      </c>
      <c r="S454" s="22">
        <f t="shared" si="242"/>
        <v>0</v>
      </c>
      <c r="T454" s="22">
        <f t="shared" si="242"/>
        <v>0</v>
      </c>
      <c r="U454" s="13"/>
    </row>
    <row r="455" spans="1:21" ht="75" hidden="1" x14ac:dyDescent="0.2">
      <c r="A455" s="24"/>
      <c r="B455" s="6" t="s">
        <v>16</v>
      </c>
      <c r="C455" s="7">
        <v>908</v>
      </c>
      <c r="D455" s="7" t="s">
        <v>15</v>
      </c>
      <c r="E455" s="7" t="s">
        <v>4</v>
      </c>
      <c r="F455" s="7" t="s">
        <v>473</v>
      </c>
      <c r="G455" s="9">
        <v>100</v>
      </c>
      <c r="H455" s="15"/>
      <c r="I455" s="15"/>
      <c r="J455" s="20"/>
      <c r="K455" s="22"/>
      <c r="L455" s="22"/>
      <c r="M455" s="22"/>
      <c r="N455" s="22"/>
      <c r="O455" s="22"/>
      <c r="P455" s="15">
        <v>0</v>
      </c>
      <c r="Q455" s="19">
        <v>0</v>
      </c>
      <c r="R455" s="19"/>
      <c r="S455" s="22">
        <v>0</v>
      </c>
      <c r="T455" s="69">
        <f>O455+P455+Q455+R455+S455</f>
        <v>0</v>
      </c>
      <c r="U455" s="13"/>
    </row>
    <row r="456" spans="1:21" ht="18.75" x14ac:dyDescent="0.2">
      <c r="A456" s="24"/>
      <c r="B456" s="6" t="s">
        <v>92</v>
      </c>
      <c r="C456" s="7">
        <v>908</v>
      </c>
      <c r="D456" s="8" t="s">
        <v>15</v>
      </c>
      <c r="E456" s="8" t="s">
        <v>9</v>
      </c>
      <c r="F456" s="7"/>
      <c r="G456" s="9"/>
      <c r="H456" s="15">
        <f>H457</f>
        <v>50</v>
      </c>
      <c r="I456" s="15"/>
      <c r="J456" s="20">
        <f>J457</f>
        <v>4518</v>
      </c>
      <c r="K456" s="15">
        <f>K457</f>
        <v>0</v>
      </c>
      <c r="L456" s="15"/>
      <c r="M456" s="15"/>
      <c r="N456" s="15"/>
      <c r="O456" s="22">
        <f>O457</f>
        <v>489</v>
      </c>
      <c r="P456" s="15">
        <f t="shared" ref="P456:T457" si="243">P457</f>
        <v>0</v>
      </c>
      <c r="Q456" s="22">
        <f t="shared" si="243"/>
        <v>0</v>
      </c>
      <c r="R456" s="22">
        <f t="shared" si="243"/>
        <v>0</v>
      </c>
      <c r="S456" s="22">
        <f t="shared" si="243"/>
        <v>0</v>
      </c>
      <c r="T456" s="22">
        <f t="shared" si="243"/>
        <v>489</v>
      </c>
      <c r="U456" s="13"/>
    </row>
    <row r="457" spans="1:21" ht="18.75" x14ac:dyDescent="0.2">
      <c r="A457" s="24"/>
      <c r="B457" s="6" t="s">
        <v>26</v>
      </c>
      <c r="C457" s="7">
        <v>908</v>
      </c>
      <c r="D457" s="7" t="s">
        <v>15</v>
      </c>
      <c r="E457" s="8" t="s">
        <v>9</v>
      </c>
      <c r="F457" s="7" t="s">
        <v>130</v>
      </c>
      <c r="G457" s="9" t="s">
        <v>0</v>
      </c>
      <c r="H457" s="15">
        <f>H458</f>
        <v>50</v>
      </c>
      <c r="I457" s="15"/>
      <c r="J457" s="20">
        <f>J458</f>
        <v>4518</v>
      </c>
      <c r="K457" s="15">
        <f>K458</f>
        <v>0</v>
      </c>
      <c r="L457" s="15"/>
      <c r="M457" s="15"/>
      <c r="N457" s="15"/>
      <c r="O457" s="22">
        <f>O458</f>
        <v>489</v>
      </c>
      <c r="P457" s="15">
        <f t="shared" si="243"/>
        <v>0</v>
      </c>
      <c r="Q457" s="22">
        <f t="shared" si="243"/>
        <v>0</v>
      </c>
      <c r="R457" s="22">
        <f t="shared" si="243"/>
        <v>0</v>
      </c>
      <c r="S457" s="22">
        <f t="shared" si="243"/>
        <v>0</v>
      </c>
      <c r="T457" s="22">
        <f t="shared" si="243"/>
        <v>489</v>
      </c>
      <c r="U457" s="13"/>
    </row>
    <row r="458" spans="1:21" ht="18.75" customHeight="1" x14ac:dyDescent="0.2">
      <c r="A458" s="24"/>
      <c r="B458" s="6" t="s">
        <v>93</v>
      </c>
      <c r="C458" s="7">
        <v>908</v>
      </c>
      <c r="D458" s="8" t="s">
        <v>15</v>
      </c>
      <c r="E458" s="8" t="s">
        <v>9</v>
      </c>
      <c r="F458" s="7" t="s">
        <v>194</v>
      </c>
      <c r="G458" s="9"/>
      <c r="H458" s="15">
        <f>H461+H464</f>
        <v>50</v>
      </c>
      <c r="I458" s="15"/>
      <c r="J458" s="20">
        <f>J459+J461+J464</f>
        <v>4518</v>
      </c>
      <c r="K458" s="15">
        <f>K459+K461+K464</f>
        <v>0</v>
      </c>
      <c r="L458" s="15"/>
      <c r="M458" s="15"/>
      <c r="N458" s="15"/>
      <c r="O458" s="22">
        <f t="shared" ref="O458:T458" si="244">O459+O461+O464</f>
        <v>489</v>
      </c>
      <c r="P458" s="15">
        <f t="shared" si="244"/>
        <v>0</v>
      </c>
      <c r="Q458" s="22">
        <f t="shared" si="244"/>
        <v>0</v>
      </c>
      <c r="R458" s="22">
        <f t="shared" si="244"/>
        <v>0</v>
      </c>
      <c r="S458" s="22">
        <f t="shared" si="244"/>
        <v>0</v>
      </c>
      <c r="T458" s="22">
        <f t="shared" si="244"/>
        <v>489</v>
      </c>
      <c r="U458" s="13"/>
    </row>
    <row r="459" spans="1:21" ht="0.75" hidden="1" customHeight="1" x14ac:dyDescent="0.2">
      <c r="A459" s="24"/>
      <c r="B459" s="6" t="s">
        <v>442</v>
      </c>
      <c r="C459" s="7">
        <v>908</v>
      </c>
      <c r="D459" s="8" t="s">
        <v>15</v>
      </c>
      <c r="E459" s="8" t="s">
        <v>9</v>
      </c>
      <c r="F459" s="7" t="s">
        <v>441</v>
      </c>
      <c r="G459" s="9"/>
      <c r="H459" s="15"/>
      <c r="I459" s="15"/>
      <c r="J459" s="20">
        <f>J460</f>
        <v>0</v>
      </c>
      <c r="K459" s="15">
        <f>K460</f>
        <v>0</v>
      </c>
      <c r="L459" s="15"/>
      <c r="M459" s="15"/>
      <c r="N459" s="15"/>
      <c r="O459" s="22">
        <f t="shared" ref="O459:T459" si="245">O460</f>
        <v>0</v>
      </c>
      <c r="P459" s="15">
        <f t="shared" si="245"/>
        <v>0</v>
      </c>
      <c r="Q459" s="22">
        <f t="shared" si="245"/>
        <v>0</v>
      </c>
      <c r="R459" s="22">
        <f t="shared" si="245"/>
        <v>0</v>
      </c>
      <c r="S459" s="22">
        <f t="shared" si="245"/>
        <v>0</v>
      </c>
      <c r="T459" s="22">
        <f t="shared" si="245"/>
        <v>0</v>
      </c>
      <c r="U459" s="13"/>
    </row>
    <row r="460" spans="1:21" ht="37.5" hidden="1" x14ac:dyDescent="0.2">
      <c r="A460" s="24"/>
      <c r="B460" s="6" t="s">
        <v>165</v>
      </c>
      <c r="C460" s="7">
        <v>908</v>
      </c>
      <c r="D460" s="7" t="s">
        <v>15</v>
      </c>
      <c r="E460" s="8" t="s">
        <v>9</v>
      </c>
      <c r="F460" s="7" t="s">
        <v>441</v>
      </c>
      <c r="G460" s="9" t="s">
        <v>7</v>
      </c>
      <c r="H460" s="15"/>
      <c r="I460" s="15"/>
      <c r="J460" s="20"/>
      <c r="K460" s="22"/>
      <c r="L460" s="22"/>
      <c r="M460" s="22"/>
      <c r="N460" s="22"/>
      <c r="O460" s="22">
        <f>J460+K460+M460+N460+L460</f>
        <v>0</v>
      </c>
      <c r="P460" s="15"/>
      <c r="Q460" s="19"/>
      <c r="R460" s="19"/>
      <c r="S460" s="19"/>
      <c r="T460" s="69">
        <f>O460+P460+Q460+R460+S460</f>
        <v>0</v>
      </c>
      <c r="U460" s="13"/>
    </row>
    <row r="461" spans="1:21" ht="37.5" x14ac:dyDescent="0.2">
      <c r="A461" s="24"/>
      <c r="B461" s="6" t="s">
        <v>94</v>
      </c>
      <c r="C461" s="7">
        <v>908</v>
      </c>
      <c r="D461" s="8" t="s">
        <v>15</v>
      </c>
      <c r="E461" s="8" t="s">
        <v>9</v>
      </c>
      <c r="F461" s="7" t="s">
        <v>195</v>
      </c>
      <c r="G461" s="9"/>
      <c r="H461" s="15">
        <f>H462</f>
        <v>40</v>
      </c>
      <c r="I461" s="15"/>
      <c r="J461" s="20">
        <f>J462</f>
        <v>4508</v>
      </c>
      <c r="K461" s="22"/>
      <c r="L461" s="22"/>
      <c r="M461" s="22"/>
      <c r="N461" s="22"/>
      <c r="O461" s="22">
        <f t="shared" ref="O461:T461" si="246">O462+O463</f>
        <v>479</v>
      </c>
      <c r="P461" s="15">
        <f t="shared" si="246"/>
        <v>0</v>
      </c>
      <c r="Q461" s="22">
        <f t="shared" si="246"/>
        <v>0</v>
      </c>
      <c r="R461" s="22">
        <f t="shared" si="246"/>
        <v>0</v>
      </c>
      <c r="S461" s="22">
        <f t="shared" si="246"/>
        <v>0</v>
      </c>
      <c r="T461" s="22">
        <f t="shared" si="246"/>
        <v>479</v>
      </c>
      <c r="U461" s="13"/>
    </row>
    <row r="462" spans="1:21" ht="36.75" customHeight="1" x14ac:dyDescent="0.2">
      <c r="A462" s="24"/>
      <c r="B462" s="6" t="s">
        <v>165</v>
      </c>
      <c r="C462" s="7">
        <v>908</v>
      </c>
      <c r="D462" s="7" t="s">
        <v>15</v>
      </c>
      <c r="E462" s="8" t="s">
        <v>9</v>
      </c>
      <c r="F462" s="7" t="s">
        <v>195</v>
      </c>
      <c r="G462" s="9" t="s">
        <v>7</v>
      </c>
      <c r="H462" s="15">
        <v>40</v>
      </c>
      <c r="I462" s="15"/>
      <c r="J462" s="20">
        <v>4508</v>
      </c>
      <c r="K462" s="22"/>
      <c r="L462" s="22"/>
      <c r="M462" s="22"/>
      <c r="N462" s="22"/>
      <c r="O462" s="22">
        <v>479</v>
      </c>
      <c r="P462" s="15">
        <v>0</v>
      </c>
      <c r="Q462" s="22"/>
      <c r="R462" s="22"/>
      <c r="S462" s="22"/>
      <c r="T462" s="69">
        <f>O462+P462+Q462+R462+S462</f>
        <v>479</v>
      </c>
      <c r="U462" s="13"/>
    </row>
    <row r="463" spans="1:21" ht="18.75" hidden="1" x14ac:dyDescent="0.2">
      <c r="A463" s="24"/>
      <c r="B463" s="6" t="s">
        <v>18</v>
      </c>
      <c r="C463" s="7">
        <v>908</v>
      </c>
      <c r="D463" s="7" t="s">
        <v>15</v>
      </c>
      <c r="E463" s="8" t="s">
        <v>9</v>
      </c>
      <c r="F463" s="7" t="s">
        <v>195</v>
      </c>
      <c r="G463" s="9">
        <v>800</v>
      </c>
      <c r="H463" s="15"/>
      <c r="I463" s="15"/>
      <c r="J463" s="20"/>
      <c r="K463" s="22"/>
      <c r="L463" s="22"/>
      <c r="M463" s="22"/>
      <c r="N463" s="22"/>
      <c r="O463" s="22">
        <v>0</v>
      </c>
      <c r="P463" s="15">
        <v>0</v>
      </c>
      <c r="Q463" s="22"/>
      <c r="R463" s="22"/>
      <c r="S463" s="22"/>
      <c r="T463" s="69">
        <f>P463+Q463+R463+S463+O463</f>
        <v>0</v>
      </c>
      <c r="U463" s="13"/>
    </row>
    <row r="464" spans="1:21" ht="56.25" x14ac:dyDescent="0.2">
      <c r="A464" s="24"/>
      <c r="B464" s="6" t="s">
        <v>51</v>
      </c>
      <c r="C464" s="7">
        <v>908</v>
      </c>
      <c r="D464" s="8" t="s">
        <v>15</v>
      </c>
      <c r="E464" s="8" t="s">
        <v>9</v>
      </c>
      <c r="F464" s="7" t="s">
        <v>196</v>
      </c>
      <c r="G464" s="9"/>
      <c r="H464" s="15">
        <f>H465</f>
        <v>10</v>
      </c>
      <c r="I464" s="15"/>
      <c r="J464" s="20">
        <f>J465</f>
        <v>10</v>
      </c>
      <c r="K464" s="22"/>
      <c r="L464" s="22"/>
      <c r="M464" s="22"/>
      <c r="N464" s="22"/>
      <c r="O464" s="22">
        <f t="shared" ref="O464:T464" si="247">O465</f>
        <v>10</v>
      </c>
      <c r="P464" s="15">
        <f t="shared" si="247"/>
        <v>0</v>
      </c>
      <c r="Q464" s="22">
        <f t="shared" si="247"/>
        <v>0</v>
      </c>
      <c r="R464" s="22">
        <f t="shared" si="247"/>
        <v>0</v>
      </c>
      <c r="S464" s="22">
        <f t="shared" si="247"/>
        <v>0</v>
      </c>
      <c r="T464" s="22">
        <f t="shared" si="247"/>
        <v>10</v>
      </c>
      <c r="U464" s="13"/>
    </row>
    <row r="465" spans="1:21" ht="37.5" x14ac:dyDescent="0.2">
      <c r="A465" s="24"/>
      <c r="B465" s="6" t="s">
        <v>165</v>
      </c>
      <c r="C465" s="7">
        <v>908</v>
      </c>
      <c r="D465" s="7" t="s">
        <v>15</v>
      </c>
      <c r="E465" s="8" t="s">
        <v>9</v>
      </c>
      <c r="F465" s="7" t="s">
        <v>196</v>
      </c>
      <c r="G465" s="9" t="s">
        <v>7</v>
      </c>
      <c r="H465" s="15">
        <v>10</v>
      </c>
      <c r="I465" s="15"/>
      <c r="J465" s="20">
        <v>10</v>
      </c>
      <c r="K465" s="22"/>
      <c r="L465" s="22"/>
      <c r="M465" s="22"/>
      <c r="N465" s="22"/>
      <c r="O465" s="22">
        <v>10</v>
      </c>
      <c r="P465" s="15">
        <v>0</v>
      </c>
      <c r="Q465" s="22">
        <v>0</v>
      </c>
      <c r="R465" s="19"/>
      <c r="S465" s="19"/>
      <c r="T465" s="69">
        <f>O465+P465+Q465+R465+S465</f>
        <v>10</v>
      </c>
      <c r="U465" s="13"/>
    </row>
    <row r="466" spans="1:21" ht="18.75" x14ac:dyDescent="0.2">
      <c r="A466" s="24"/>
      <c r="B466" s="6" t="s">
        <v>46</v>
      </c>
      <c r="C466" s="7">
        <v>908</v>
      </c>
      <c r="D466" s="8" t="s">
        <v>15</v>
      </c>
      <c r="E466" s="8" t="s">
        <v>47</v>
      </c>
      <c r="F466" s="7"/>
      <c r="G466" s="9"/>
      <c r="H466" s="15">
        <f>H467+H470+H479+H488+H491+H514+H499+H485</f>
        <v>3232.1</v>
      </c>
      <c r="I466" s="15">
        <f>I467+I470+I479+I488+I491+I514+I499+I485</f>
        <v>198</v>
      </c>
      <c r="J466" s="20">
        <f t="shared" ref="J466:S466" si="248">J467+J470+J479+J488+J491+J514+J499+J485+J482</f>
        <v>10294.200000000001</v>
      </c>
      <c r="K466" s="15">
        <f t="shared" si="248"/>
        <v>198</v>
      </c>
      <c r="L466" s="20">
        <f t="shared" si="248"/>
        <v>0</v>
      </c>
      <c r="M466" s="20">
        <f t="shared" si="248"/>
        <v>0</v>
      </c>
      <c r="N466" s="20">
        <f t="shared" si="248"/>
        <v>0</v>
      </c>
      <c r="O466" s="22">
        <f>O467+O470+O479+O488+O491+O514+O499+O485+O482+O474</f>
        <v>16633.399999999998</v>
      </c>
      <c r="P466" s="15">
        <f>P467+P470+P479+P488+P491+P514+P499+P485+P482+P474</f>
        <v>198</v>
      </c>
      <c r="Q466" s="22">
        <f t="shared" si="248"/>
        <v>0</v>
      </c>
      <c r="R466" s="22">
        <f t="shared" si="248"/>
        <v>0</v>
      </c>
      <c r="S466" s="22">
        <f t="shared" si="248"/>
        <v>0</v>
      </c>
      <c r="T466" s="22">
        <f>T467+T470+T479+T488+T491+T514+T499+T485+T482+T474</f>
        <v>19322.349999999999</v>
      </c>
      <c r="U466" s="13"/>
    </row>
    <row r="467" spans="1:21" ht="45.75" customHeight="1" x14ac:dyDescent="0.2">
      <c r="A467" s="24"/>
      <c r="B467" s="25" t="s">
        <v>59</v>
      </c>
      <c r="C467" s="7">
        <v>908</v>
      </c>
      <c r="D467" s="8" t="s">
        <v>15</v>
      </c>
      <c r="E467" s="8" t="s">
        <v>47</v>
      </c>
      <c r="F467" s="7" t="s">
        <v>141</v>
      </c>
      <c r="G467" s="9" t="s">
        <v>0</v>
      </c>
      <c r="H467" s="15">
        <f t="shared" ref="H467:K468" si="249">H468</f>
        <v>15</v>
      </c>
      <c r="I467" s="15">
        <f t="shared" si="249"/>
        <v>0</v>
      </c>
      <c r="J467" s="20">
        <f t="shared" si="249"/>
        <v>30</v>
      </c>
      <c r="K467" s="15">
        <f t="shared" si="249"/>
        <v>0</v>
      </c>
      <c r="L467" s="15"/>
      <c r="M467" s="15"/>
      <c r="N467" s="15"/>
      <c r="O467" s="22">
        <f>O468</f>
        <v>918.7</v>
      </c>
      <c r="P467" s="15">
        <f t="shared" ref="P467:T468" si="250">P468</f>
        <v>0</v>
      </c>
      <c r="Q467" s="45">
        <f t="shared" si="250"/>
        <v>0</v>
      </c>
      <c r="R467" s="22">
        <f t="shared" si="250"/>
        <v>0</v>
      </c>
      <c r="S467" s="22">
        <f t="shared" si="250"/>
        <v>0</v>
      </c>
      <c r="T467" s="22">
        <f t="shared" si="250"/>
        <v>918.7</v>
      </c>
      <c r="U467" s="13"/>
    </row>
    <row r="468" spans="1:21" ht="37.5" x14ac:dyDescent="0.2">
      <c r="A468" s="24"/>
      <c r="B468" s="6" t="s">
        <v>143</v>
      </c>
      <c r="C468" s="7">
        <v>908</v>
      </c>
      <c r="D468" s="8" t="s">
        <v>15</v>
      </c>
      <c r="E468" s="8" t="s">
        <v>47</v>
      </c>
      <c r="F468" s="7" t="s">
        <v>142</v>
      </c>
      <c r="G468" s="9" t="s">
        <v>0</v>
      </c>
      <c r="H468" s="15">
        <f t="shared" si="249"/>
        <v>15</v>
      </c>
      <c r="I468" s="15">
        <f t="shared" si="249"/>
        <v>0</v>
      </c>
      <c r="J468" s="20">
        <f t="shared" si="249"/>
        <v>30</v>
      </c>
      <c r="K468" s="15">
        <f t="shared" si="249"/>
        <v>0</v>
      </c>
      <c r="L468" s="15"/>
      <c r="M468" s="15"/>
      <c r="N468" s="15"/>
      <c r="O468" s="22">
        <f>O469</f>
        <v>918.7</v>
      </c>
      <c r="P468" s="22">
        <f t="shared" si="250"/>
        <v>0</v>
      </c>
      <c r="Q468" s="22">
        <f t="shared" si="250"/>
        <v>0</v>
      </c>
      <c r="R468" s="22">
        <f t="shared" si="250"/>
        <v>0</v>
      </c>
      <c r="S468" s="22">
        <f t="shared" si="250"/>
        <v>0</v>
      </c>
      <c r="T468" s="22">
        <f t="shared" si="250"/>
        <v>918.7</v>
      </c>
      <c r="U468" s="13"/>
    </row>
    <row r="469" spans="1:21" ht="37.5" x14ac:dyDescent="0.2">
      <c r="A469" s="24"/>
      <c r="B469" s="6" t="s">
        <v>165</v>
      </c>
      <c r="C469" s="7">
        <v>908</v>
      </c>
      <c r="D469" s="8" t="s">
        <v>15</v>
      </c>
      <c r="E469" s="8" t="s">
        <v>47</v>
      </c>
      <c r="F469" s="7" t="s">
        <v>142</v>
      </c>
      <c r="G469" s="9">
        <v>200</v>
      </c>
      <c r="H469" s="15">
        <v>15</v>
      </c>
      <c r="I469" s="15"/>
      <c r="J469" s="20">
        <v>30</v>
      </c>
      <c r="K469" s="22"/>
      <c r="L469" s="22"/>
      <c r="M469" s="22"/>
      <c r="N469" s="22"/>
      <c r="O469" s="22">
        <v>918.7</v>
      </c>
      <c r="P469" s="15">
        <v>0</v>
      </c>
      <c r="Q469" s="22">
        <v>0</v>
      </c>
      <c r="R469" s="19"/>
      <c r="S469" s="19"/>
      <c r="T469" s="69">
        <f>O469+P469+Q469+R469+S469</f>
        <v>918.7</v>
      </c>
      <c r="U469" s="13"/>
    </row>
    <row r="470" spans="1:21" ht="37.5" x14ac:dyDescent="0.2">
      <c r="A470" s="24"/>
      <c r="B470" s="6" t="s">
        <v>99</v>
      </c>
      <c r="C470" s="7">
        <v>908</v>
      </c>
      <c r="D470" s="8" t="s">
        <v>15</v>
      </c>
      <c r="E470" s="8" t="s">
        <v>47</v>
      </c>
      <c r="F470" s="7" t="s">
        <v>197</v>
      </c>
      <c r="G470" s="9"/>
      <c r="H470" s="15">
        <f t="shared" ref="H470:K472" si="251">H471</f>
        <v>50</v>
      </c>
      <c r="I470" s="15">
        <f t="shared" si="251"/>
        <v>0</v>
      </c>
      <c r="J470" s="20">
        <f t="shared" si="251"/>
        <v>50</v>
      </c>
      <c r="K470" s="15">
        <f t="shared" si="251"/>
        <v>0</v>
      </c>
      <c r="L470" s="15"/>
      <c r="M470" s="15"/>
      <c r="N470" s="15"/>
      <c r="O470" s="22">
        <f>O471</f>
        <v>70</v>
      </c>
      <c r="P470" s="15">
        <f t="shared" ref="P470:T472" si="252">P471</f>
        <v>0</v>
      </c>
      <c r="Q470" s="22">
        <f t="shared" si="252"/>
        <v>0</v>
      </c>
      <c r="R470" s="22">
        <f t="shared" si="252"/>
        <v>0</v>
      </c>
      <c r="S470" s="22">
        <f t="shared" si="252"/>
        <v>0</v>
      </c>
      <c r="T470" s="22">
        <f t="shared" si="252"/>
        <v>70</v>
      </c>
      <c r="U470" s="13"/>
    </row>
    <row r="471" spans="1:21" ht="56.25" x14ac:dyDescent="0.2">
      <c r="A471" s="24"/>
      <c r="B471" s="6" t="s">
        <v>113</v>
      </c>
      <c r="C471" s="7">
        <v>908</v>
      </c>
      <c r="D471" s="8" t="s">
        <v>15</v>
      </c>
      <c r="E471" s="8" t="s">
        <v>47</v>
      </c>
      <c r="F471" s="7" t="s">
        <v>198</v>
      </c>
      <c r="G471" s="9"/>
      <c r="H471" s="15">
        <f t="shared" si="251"/>
        <v>50</v>
      </c>
      <c r="I471" s="15">
        <f t="shared" si="251"/>
        <v>0</v>
      </c>
      <c r="J471" s="20">
        <f t="shared" si="251"/>
        <v>50</v>
      </c>
      <c r="K471" s="15">
        <f t="shared" si="251"/>
        <v>0</v>
      </c>
      <c r="L471" s="15"/>
      <c r="M471" s="15"/>
      <c r="N471" s="15"/>
      <c r="O471" s="22">
        <f>O472</f>
        <v>70</v>
      </c>
      <c r="P471" s="15">
        <f t="shared" si="252"/>
        <v>0</v>
      </c>
      <c r="Q471" s="22">
        <f t="shared" si="252"/>
        <v>0</v>
      </c>
      <c r="R471" s="22">
        <f t="shared" si="252"/>
        <v>0</v>
      </c>
      <c r="S471" s="22">
        <f t="shared" si="252"/>
        <v>0</v>
      </c>
      <c r="T471" s="22">
        <f t="shared" si="252"/>
        <v>70</v>
      </c>
      <c r="U471" s="13"/>
    </row>
    <row r="472" spans="1:21" ht="37.5" x14ac:dyDescent="0.2">
      <c r="A472" s="24"/>
      <c r="B472" s="6" t="s">
        <v>199</v>
      </c>
      <c r="C472" s="7">
        <v>908</v>
      </c>
      <c r="D472" s="8" t="s">
        <v>15</v>
      </c>
      <c r="E472" s="8" t="s">
        <v>47</v>
      </c>
      <c r="F472" s="7" t="s">
        <v>200</v>
      </c>
      <c r="G472" s="9"/>
      <c r="H472" s="15">
        <f t="shared" si="251"/>
        <v>50</v>
      </c>
      <c r="I472" s="15">
        <f t="shared" si="251"/>
        <v>0</v>
      </c>
      <c r="J472" s="20">
        <f t="shared" si="251"/>
        <v>50</v>
      </c>
      <c r="K472" s="15">
        <f t="shared" si="251"/>
        <v>0</v>
      </c>
      <c r="L472" s="15"/>
      <c r="M472" s="15"/>
      <c r="N472" s="15"/>
      <c r="O472" s="22">
        <f>O473</f>
        <v>70</v>
      </c>
      <c r="P472" s="15">
        <f t="shared" si="252"/>
        <v>0</v>
      </c>
      <c r="Q472" s="22">
        <f t="shared" si="252"/>
        <v>0</v>
      </c>
      <c r="R472" s="22">
        <f t="shared" si="252"/>
        <v>0</v>
      </c>
      <c r="S472" s="22">
        <f t="shared" si="252"/>
        <v>0</v>
      </c>
      <c r="T472" s="22">
        <f t="shared" si="252"/>
        <v>70</v>
      </c>
      <c r="U472" s="13"/>
    </row>
    <row r="473" spans="1:21" ht="37.5" x14ac:dyDescent="0.2">
      <c r="A473" s="24"/>
      <c r="B473" s="6" t="s">
        <v>165</v>
      </c>
      <c r="C473" s="7">
        <v>908</v>
      </c>
      <c r="D473" s="8" t="s">
        <v>15</v>
      </c>
      <c r="E473" s="8" t="s">
        <v>47</v>
      </c>
      <c r="F473" s="7" t="s">
        <v>200</v>
      </c>
      <c r="G473" s="9">
        <v>200</v>
      </c>
      <c r="H473" s="15">
        <v>50</v>
      </c>
      <c r="I473" s="15"/>
      <c r="J473" s="20">
        <v>50</v>
      </c>
      <c r="K473" s="22"/>
      <c r="L473" s="22"/>
      <c r="M473" s="22"/>
      <c r="N473" s="22"/>
      <c r="O473" s="22">
        <v>70</v>
      </c>
      <c r="P473" s="15">
        <v>0</v>
      </c>
      <c r="Q473" s="19"/>
      <c r="R473" s="19"/>
      <c r="S473" s="19"/>
      <c r="T473" s="69">
        <f>O473+P473+Q473+R473+S473</f>
        <v>70</v>
      </c>
      <c r="U473" s="13"/>
    </row>
    <row r="474" spans="1:21" ht="56.25" x14ac:dyDescent="0.2">
      <c r="A474" s="24"/>
      <c r="B474" s="6" t="s">
        <v>549</v>
      </c>
      <c r="C474" s="7">
        <v>908</v>
      </c>
      <c r="D474" s="8" t="s">
        <v>15</v>
      </c>
      <c r="E474" s="8" t="s">
        <v>47</v>
      </c>
      <c r="F474" s="7" t="s">
        <v>545</v>
      </c>
      <c r="G474" s="9"/>
      <c r="H474" s="15"/>
      <c r="I474" s="15"/>
      <c r="J474" s="20"/>
      <c r="K474" s="22"/>
      <c r="L474" s="22"/>
      <c r="M474" s="22"/>
      <c r="N474" s="22"/>
      <c r="O474" s="22">
        <f>O475+O477</f>
        <v>888.09999999999991</v>
      </c>
      <c r="P474" s="22">
        <f t="shared" ref="P474:T474" si="253">P475+P477</f>
        <v>0</v>
      </c>
      <c r="Q474" s="22">
        <f t="shared" si="253"/>
        <v>0</v>
      </c>
      <c r="R474" s="22">
        <f t="shared" si="253"/>
        <v>0</v>
      </c>
      <c r="S474" s="22">
        <f t="shared" si="253"/>
        <v>0</v>
      </c>
      <c r="T474" s="22">
        <f t="shared" si="253"/>
        <v>888.09999999999991</v>
      </c>
      <c r="U474" s="13"/>
    </row>
    <row r="475" spans="1:21" ht="18.75" x14ac:dyDescent="0.2">
      <c r="A475" s="24"/>
      <c r="B475" s="6" t="s">
        <v>550</v>
      </c>
      <c r="C475" s="7">
        <v>908</v>
      </c>
      <c r="D475" s="8" t="s">
        <v>15</v>
      </c>
      <c r="E475" s="8" t="s">
        <v>47</v>
      </c>
      <c r="F475" s="7" t="s">
        <v>551</v>
      </c>
      <c r="G475" s="9"/>
      <c r="H475" s="15"/>
      <c r="I475" s="15"/>
      <c r="J475" s="20"/>
      <c r="K475" s="22"/>
      <c r="L475" s="22"/>
      <c r="M475" s="22"/>
      <c r="N475" s="22"/>
      <c r="O475" s="22">
        <f>O476</f>
        <v>630.79999999999995</v>
      </c>
      <c r="P475" s="22">
        <f t="shared" ref="P475:T475" si="254">P476</f>
        <v>0</v>
      </c>
      <c r="Q475" s="22">
        <f t="shared" si="254"/>
        <v>0</v>
      </c>
      <c r="R475" s="22">
        <f t="shared" si="254"/>
        <v>0</v>
      </c>
      <c r="S475" s="22">
        <f t="shared" si="254"/>
        <v>0</v>
      </c>
      <c r="T475" s="22">
        <f t="shared" si="254"/>
        <v>630.79999999999995</v>
      </c>
      <c r="U475" s="13"/>
    </row>
    <row r="476" spans="1:21" ht="36.75" customHeight="1" x14ac:dyDescent="0.2">
      <c r="A476" s="24"/>
      <c r="B476" s="6" t="s">
        <v>165</v>
      </c>
      <c r="C476" s="7">
        <v>908</v>
      </c>
      <c r="D476" s="8" t="s">
        <v>15</v>
      </c>
      <c r="E476" s="8" t="s">
        <v>47</v>
      </c>
      <c r="F476" s="7" t="s">
        <v>551</v>
      </c>
      <c r="G476" s="9">
        <v>200</v>
      </c>
      <c r="H476" s="15"/>
      <c r="I476" s="15"/>
      <c r="J476" s="20"/>
      <c r="K476" s="22"/>
      <c r="L476" s="22"/>
      <c r="M476" s="22"/>
      <c r="N476" s="22"/>
      <c r="O476" s="22">
        <v>630.79999999999995</v>
      </c>
      <c r="P476" s="22"/>
      <c r="Q476" s="22"/>
      <c r="R476" s="22"/>
      <c r="S476" s="22"/>
      <c r="T476" s="22">
        <f>O476+P476</f>
        <v>630.79999999999995</v>
      </c>
      <c r="U476" s="13"/>
    </row>
    <row r="477" spans="1:21" ht="18.75" x14ac:dyDescent="0.2">
      <c r="A477" s="24"/>
      <c r="B477" s="6" t="s">
        <v>552</v>
      </c>
      <c r="C477" s="7">
        <v>908</v>
      </c>
      <c r="D477" s="8" t="s">
        <v>15</v>
      </c>
      <c r="E477" s="8" t="s">
        <v>47</v>
      </c>
      <c r="F477" s="7" t="s">
        <v>553</v>
      </c>
      <c r="G477" s="9"/>
      <c r="H477" s="15"/>
      <c r="I477" s="15"/>
      <c r="J477" s="20"/>
      <c r="K477" s="22"/>
      <c r="L477" s="22"/>
      <c r="M477" s="22"/>
      <c r="N477" s="22"/>
      <c r="O477" s="22">
        <f>O478</f>
        <v>257.3</v>
      </c>
      <c r="P477" s="22">
        <f t="shared" ref="P477:T477" si="255">P478</f>
        <v>0</v>
      </c>
      <c r="Q477" s="22">
        <f t="shared" si="255"/>
        <v>0</v>
      </c>
      <c r="R477" s="22">
        <f t="shared" si="255"/>
        <v>0</v>
      </c>
      <c r="S477" s="22">
        <f t="shared" si="255"/>
        <v>0</v>
      </c>
      <c r="T477" s="22">
        <f t="shared" si="255"/>
        <v>257.3</v>
      </c>
      <c r="U477" s="13"/>
    </row>
    <row r="478" spans="1:21" ht="37.5" x14ac:dyDescent="0.2">
      <c r="A478" s="24"/>
      <c r="B478" s="6" t="s">
        <v>165</v>
      </c>
      <c r="C478" s="7">
        <v>908</v>
      </c>
      <c r="D478" s="8" t="s">
        <v>15</v>
      </c>
      <c r="E478" s="8" t="s">
        <v>47</v>
      </c>
      <c r="F478" s="7" t="s">
        <v>553</v>
      </c>
      <c r="G478" s="9">
        <v>200</v>
      </c>
      <c r="H478" s="15"/>
      <c r="I478" s="15"/>
      <c r="J478" s="20"/>
      <c r="K478" s="22"/>
      <c r="L478" s="22"/>
      <c r="M478" s="22"/>
      <c r="N478" s="22"/>
      <c r="O478" s="22">
        <v>257.3</v>
      </c>
      <c r="P478" s="15"/>
      <c r="Q478" s="19"/>
      <c r="R478" s="19"/>
      <c r="S478" s="19"/>
      <c r="T478" s="69">
        <f>O478+P478</f>
        <v>257.3</v>
      </c>
      <c r="U478" s="13"/>
    </row>
    <row r="479" spans="1:21" ht="19.5" hidden="1" customHeight="1" x14ac:dyDescent="0.2">
      <c r="A479" s="24"/>
      <c r="B479" s="6" t="s">
        <v>128</v>
      </c>
      <c r="C479" s="7">
        <v>908</v>
      </c>
      <c r="D479" s="7" t="s">
        <v>15</v>
      </c>
      <c r="E479" s="8" t="s">
        <v>47</v>
      </c>
      <c r="F479" s="7" t="s">
        <v>139</v>
      </c>
      <c r="G479" s="9"/>
      <c r="H479" s="15">
        <f t="shared" ref="H479:K480" si="256">H480</f>
        <v>10</v>
      </c>
      <c r="I479" s="15">
        <f t="shared" si="256"/>
        <v>0</v>
      </c>
      <c r="J479" s="20">
        <f t="shared" si="256"/>
        <v>0</v>
      </c>
      <c r="K479" s="15">
        <f t="shared" si="256"/>
        <v>0</v>
      </c>
      <c r="L479" s="15"/>
      <c r="M479" s="15"/>
      <c r="N479" s="15"/>
      <c r="O479" s="22">
        <f t="shared" ref="O479:S480" si="257">J479+K479+M479+N479</f>
        <v>0</v>
      </c>
      <c r="P479" s="15">
        <f t="shared" si="257"/>
        <v>0</v>
      </c>
      <c r="Q479" s="22">
        <f t="shared" si="257"/>
        <v>0</v>
      </c>
      <c r="R479" s="22">
        <f t="shared" si="257"/>
        <v>0</v>
      </c>
      <c r="S479" s="22">
        <f t="shared" si="257"/>
        <v>0</v>
      </c>
      <c r="T479" s="22">
        <f t="shared" ref="T479:T480" si="258">O479+P479+R479+S479</f>
        <v>0</v>
      </c>
      <c r="U479" s="13"/>
    </row>
    <row r="480" spans="1:21" ht="37.5" hidden="1" x14ac:dyDescent="0.2">
      <c r="A480" s="24"/>
      <c r="B480" s="6" t="s">
        <v>392</v>
      </c>
      <c r="C480" s="7">
        <v>908</v>
      </c>
      <c r="D480" s="7" t="s">
        <v>15</v>
      </c>
      <c r="E480" s="8" t="s">
        <v>47</v>
      </c>
      <c r="F480" s="7" t="s">
        <v>431</v>
      </c>
      <c r="G480" s="9"/>
      <c r="H480" s="15">
        <f t="shared" si="256"/>
        <v>10</v>
      </c>
      <c r="I480" s="15">
        <f t="shared" si="256"/>
        <v>0</v>
      </c>
      <c r="J480" s="20">
        <f t="shared" si="256"/>
        <v>0</v>
      </c>
      <c r="K480" s="15">
        <f t="shared" si="256"/>
        <v>0</v>
      </c>
      <c r="L480" s="15"/>
      <c r="M480" s="15"/>
      <c r="N480" s="15"/>
      <c r="O480" s="22">
        <f t="shared" si="257"/>
        <v>0</v>
      </c>
      <c r="P480" s="15">
        <f t="shared" si="257"/>
        <v>0</v>
      </c>
      <c r="Q480" s="22">
        <f t="shared" si="257"/>
        <v>0</v>
      </c>
      <c r="R480" s="22">
        <f t="shared" si="257"/>
        <v>0</v>
      </c>
      <c r="S480" s="22">
        <f t="shared" si="257"/>
        <v>0</v>
      </c>
      <c r="T480" s="22">
        <f t="shared" si="258"/>
        <v>0</v>
      </c>
      <c r="U480" s="13"/>
    </row>
    <row r="481" spans="1:21" ht="37.5" hidden="1" x14ac:dyDescent="0.2">
      <c r="A481" s="24"/>
      <c r="B481" s="6" t="s">
        <v>165</v>
      </c>
      <c r="C481" s="7">
        <v>908</v>
      </c>
      <c r="D481" s="7" t="s">
        <v>15</v>
      </c>
      <c r="E481" s="8" t="s">
        <v>47</v>
      </c>
      <c r="F481" s="7" t="s">
        <v>431</v>
      </c>
      <c r="G481" s="9">
        <v>200</v>
      </c>
      <c r="H481" s="15">
        <v>10</v>
      </c>
      <c r="I481" s="15"/>
      <c r="J481" s="20"/>
      <c r="K481" s="22"/>
      <c r="L481" s="22"/>
      <c r="M481" s="22"/>
      <c r="N481" s="22"/>
      <c r="O481" s="22">
        <f>J481+K481+M481+N481+L481</f>
        <v>0</v>
      </c>
      <c r="P481" s="15"/>
      <c r="Q481" s="19"/>
      <c r="R481" s="19"/>
      <c r="S481" s="19"/>
      <c r="T481" s="69">
        <f>O481+P481+Q481+R481+S481</f>
        <v>0</v>
      </c>
      <c r="U481" s="13"/>
    </row>
    <row r="482" spans="1:21" ht="56.25" x14ac:dyDescent="0.2">
      <c r="A482" s="24"/>
      <c r="B482" s="6" t="s">
        <v>500</v>
      </c>
      <c r="C482" s="7">
        <v>908</v>
      </c>
      <c r="D482" s="7" t="s">
        <v>15</v>
      </c>
      <c r="E482" s="8" t="s">
        <v>47</v>
      </c>
      <c r="F482" s="7" t="s">
        <v>496</v>
      </c>
      <c r="G482" s="9"/>
      <c r="H482" s="15"/>
      <c r="I482" s="15"/>
      <c r="J482" s="20">
        <f>J483</f>
        <v>155</v>
      </c>
      <c r="K482" s="20">
        <f t="shared" ref="K482:T483" si="259">K483</f>
        <v>0</v>
      </c>
      <c r="L482" s="20">
        <f t="shared" si="259"/>
        <v>0</v>
      </c>
      <c r="M482" s="20">
        <f t="shared" si="259"/>
        <v>0</v>
      </c>
      <c r="N482" s="20">
        <f t="shared" si="259"/>
        <v>0</v>
      </c>
      <c r="O482" s="22">
        <f t="shared" si="259"/>
        <v>155</v>
      </c>
      <c r="P482" s="15">
        <f t="shared" si="259"/>
        <v>0</v>
      </c>
      <c r="Q482" s="22">
        <f t="shared" si="259"/>
        <v>0</v>
      </c>
      <c r="R482" s="22">
        <f t="shared" si="259"/>
        <v>0</v>
      </c>
      <c r="S482" s="22">
        <f t="shared" si="259"/>
        <v>0</v>
      </c>
      <c r="T482" s="22">
        <f t="shared" si="259"/>
        <v>155</v>
      </c>
      <c r="U482" s="13"/>
    </row>
    <row r="483" spans="1:21" ht="56.25" x14ac:dyDescent="0.2">
      <c r="A483" s="24"/>
      <c r="B483" s="6" t="s">
        <v>498</v>
      </c>
      <c r="C483" s="7">
        <v>908</v>
      </c>
      <c r="D483" s="7" t="s">
        <v>15</v>
      </c>
      <c r="E483" s="8" t="s">
        <v>47</v>
      </c>
      <c r="F483" s="7" t="s">
        <v>499</v>
      </c>
      <c r="G483" s="9"/>
      <c r="H483" s="15"/>
      <c r="I483" s="15"/>
      <c r="J483" s="20">
        <f>J484</f>
        <v>155</v>
      </c>
      <c r="K483" s="20">
        <f t="shared" si="259"/>
        <v>0</v>
      </c>
      <c r="L483" s="20">
        <f t="shared" si="259"/>
        <v>0</v>
      </c>
      <c r="M483" s="20">
        <f t="shared" si="259"/>
        <v>0</v>
      </c>
      <c r="N483" s="20">
        <f t="shared" si="259"/>
        <v>0</v>
      </c>
      <c r="O483" s="22">
        <f t="shared" si="259"/>
        <v>155</v>
      </c>
      <c r="P483" s="15">
        <f t="shared" si="259"/>
        <v>0</v>
      </c>
      <c r="Q483" s="22">
        <f t="shared" si="259"/>
        <v>0</v>
      </c>
      <c r="R483" s="22">
        <f t="shared" si="259"/>
        <v>0</v>
      </c>
      <c r="S483" s="22">
        <f t="shared" si="259"/>
        <v>0</v>
      </c>
      <c r="T483" s="22">
        <f t="shared" si="259"/>
        <v>155</v>
      </c>
      <c r="U483" s="13"/>
    </row>
    <row r="484" spans="1:21" ht="37.5" x14ac:dyDescent="0.2">
      <c r="A484" s="24"/>
      <c r="B484" s="6" t="s">
        <v>165</v>
      </c>
      <c r="C484" s="7">
        <v>908</v>
      </c>
      <c r="D484" s="7" t="s">
        <v>15</v>
      </c>
      <c r="E484" s="8" t="s">
        <v>47</v>
      </c>
      <c r="F484" s="7" t="s">
        <v>499</v>
      </c>
      <c r="G484" s="9">
        <v>200</v>
      </c>
      <c r="H484" s="15"/>
      <c r="I484" s="15"/>
      <c r="J484" s="20">
        <v>155</v>
      </c>
      <c r="K484" s="22"/>
      <c r="L484" s="22"/>
      <c r="M484" s="22"/>
      <c r="N484" s="22"/>
      <c r="O484" s="22">
        <v>155</v>
      </c>
      <c r="P484" s="15"/>
      <c r="Q484" s="19"/>
      <c r="R484" s="19"/>
      <c r="S484" s="19"/>
      <c r="T484" s="69">
        <f>O484+P484+Q484+R484+S484</f>
        <v>155</v>
      </c>
      <c r="U484" s="13"/>
    </row>
    <row r="485" spans="1:21" ht="56.25" x14ac:dyDescent="0.2">
      <c r="A485" s="24"/>
      <c r="B485" s="6" t="s">
        <v>393</v>
      </c>
      <c r="C485" s="7">
        <v>908</v>
      </c>
      <c r="D485" s="7" t="s">
        <v>15</v>
      </c>
      <c r="E485" s="8" t="s">
        <v>47</v>
      </c>
      <c r="F485" s="7" t="s">
        <v>299</v>
      </c>
      <c r="G485" s="9"/>
      <c r="H485" s="15">
        <f>H486</f>
        <v>180</v>
      </c>
      <c r="I485" s="15">
        <f t="shared" ref="I485:K486" si="260">I486</f>
        <v>0</v>
      </c>
      <c r="J485" s="20">
        <f t="shared" si="260"/>
        <v>180</v>
      </c>
      <c r="K485" s="15">
        <f t="shared" si="260"/>
        <v>0</v>
      </c>
      <c r="L485" s="15"/>
      <c r="M485" s="15"/>
      <c r="N485" s="15"/>
      <c r="O485" s="22">
        <f>O486</f>
        <v>180</v>
      </c>
      <c r="P485" s="15">
        <f t="shared" ref="P485:T486" si="261">P486</f>
        <v>0</v>
      </c>
      <c r="Q485" s="22">
        <f t="shared" si="261"/>
        <v>0</v>
      </c>
      <c r="R485" s="22">
        <f t="shared" si="261"/>
        <v>0</v>
      </c>
      <c r="S485" s="22">
        <f t="shared" si="261"/>
        <v>0</v>
      </c>
      <c r="T485" s="22">
        <f t="shared" si="261"/>
        <v>99</v>
      </c>
      <c r="U485" s="13"/>
    </row>
    <row r="486" spans="1:21" ht="22.5" customHeight="1" x14ac:dyDescent="0.2">
      <c r="A486" s="24"/>
      <c r="B486" s="6" t="s">
        <v>306</v>
      </c>
      <c r="C486" s="7">
        <v>908</v>
      </c>
      <c r="D486" s="7" t="s">
        <v>15</v>
      </c>
      <c r="E486" s="8" t="s">
        <v>47</v>
      </c>
      <c r="F486" s="7" t="s">
        <v>305</v>
      </c>
      <c r="G486" s="9"/>
      <c r="H486" s="15">
        <f>H487</f>
        <v>180</v>
      </c>
      <c r="I486" s="15">
        <f t="shared" si="260"/>
        <v>0</v>
      </c>
      <c r="J486" s="20">
        <f t="shared" si="260"/>
        <v>180</v>
      </c>
      <c r="K486" s="15">
        <f t="shared" si="260"/>
        <v>0</v>
      </c>
      <c r="L486" s="15"/>
      <c r="M486" s="15"/>
      <c r="N486" s="15"/>
      <c r="O486" s="22">
        <f>O487</f>
        <v>180</v>
      </c>
      <c r="P486" s="15">
        <f t="shared" si="261"/>
        <v>0</v>
      </c>
      <c r="Q486" s="22">
        <f t="shared" si="261"/>
        <v>0</v>
      </c>
      <c r="R486" s="22">
        <f t="shared" si="261"/>
        <v>0</v>
      </c>
      <c r="S486" s="22">
        <f t="shared" si="261"/>
        <v>0</v>
      </c>
      <c r="T486" s="22">
        <f t="shared" si="261"/>
        <v>99</v>
      </c>
      <c r="U486" s="13"/>
    </row>
    <row r="487" spans="1:21" ht="37.5" x14ac:dyDescent="0.2">
      <c r="A487" s="24"/>
      <c r="B487" s="6" t="s">
        <v>165</v>
      </c>
      <c r="C487" s="7">
        <v>908</v>
      </c>
      <c r="D487" s="7" t="s">
        <v>15</v>
      </c>
      <c r="E487" s="8" t="s">
        <v>47</v>
      </c>
      <c r="F487" s="7" t="s">
        <v>305</v>
      </c>
      <c r="G487" s="9">
        <v>200</v>
      </c>
      <c r="H487" s="15">
        <v>180</v>
      </c>
      <c r="I487" s="15"/>
      <c r="J487" s="20">
        <v>180</v>
      </c>
      <c r="K487" s="22"/>
      <c r="L487" s="22"/>
      <c r="M487" s="22"/>
      <c r="N487" s="22"/>
      <c r="O487" s="22">
        <v>180</v>
      </c>
      <c r="P487" s="15"/>
      <c r="Q487" s="19"/>
      <c r="R487" s="19"/>
      <c r="S487" s="19"/>
      <c r="T487" s="69">
        <f>180-81</f>
        <v>99</v>
      </c>
      <c r="U487" s="13"/>
    </row>
    <row r="488" spans="1:21" ht="37.5" x14ac:dyDescent="0.2">
      <c r="A488" s="24"/>
      <c r="B488" s="6" t="s">
        <v>127</v>
      </c>
      <c r="C488" s="7">
        <v>908</v>
      </c>
      <c r="D488" s="7" t="s">
        <v>15</v>
      </c>
      <c r="E488" s="8" t="s">
        <v>47</v>
      </c>
      <c r="F488" s="7" t="s">
        <v>152</v>
      </c>
      <c r="G488" s="9"/>
      <c r="H488" s="15">
        <f t="shared" ref="H488:K489" si="262">H489</f>
        <v>800</v>
      </c>
      <c r="I488" s="15">
        <f t="shared" si="262"/>
        <v>0</v>
      </c>
      <c r="J488" s="20">
        <f t="shared" si="262"/>
        <v>2029.8</v>
      </c>
      <c r="K488" s="15">
        <f t="shared" si="262"/>
        <v>0</v>
      </c>
      <c r="L488" s="15"/>
      <c r="M488" s="15"/>
      <c r="N488" s="15"/>
      <c r="O488" s="22">
        <f>O489</f>
        <v>1410.1</v>
      </c>
      <c r="P488" s="15">
        <f t="shared" ref="P488:T489" si="263">P489</f>
        <v>0</v>
      </c>
      <c r="Q488" s="22">
        <f t="shared" si="263"/>
        <v>0</v>
      </c>
      <c r="R488" s="22">
        <f t="shared" si="263"/>
        <v>0</v>
      </c>
      <c r="S488" s="22">
        <f t="shared" si="263"/>
        <v>0</v>
      </c>
      <c r="T488" s="22">
        <f t="shared" si="263"/>
        <v>2094.1</v>
      </c>
      <c r="U488" s="13"/>
    </row>
    <row r="489" spans="1:21" ht="56.25" x14ac:dyDescent="0.2">
      <c r="A489" s="24"/>
      <c r="B489" s="6" t="s">
        <v>369</v>
      </c>
      <c r="C489" s="7">
        <v>908</v>
      </c>
      <c r="D489" s="7" t="s">
        <v>15</v>
      </c>
      <c r="E489" s="8" t="s">
        <v>47</v>
      </c>
      <c r="F489" s="7" t="s">
        <v>314</v>
      </c>
      <c r="G489" s="9"/>
      <c r="H489" s="15">
        <f t="shared" si="262"/>
        <v>800</v>
      </c>
      <c r="I489" s="15">
        <f t="shared" si="262"/>
        <v>0</v>
      </c>
      <c r="J489" s="20">
        <f t="shared" si="262"/>
        <v>2029.8</v>
      </c>
      <c r="K489" s="15">
        <f t="shared" si="262"/>
        <v>0</v>
      </c>
      <c r="L489" s="15"/>
      <c r="M489" s="15"/>
      <c r="N489" s="15"/>
      <c r="O489" s="22">
        <f>O490</f>
        <v>1410.1</v>
      </c>
      <c r="P489" s="15">
        <f t="shared" si="263"/>
        <v>0</v>
      </c>
      <c r="Q489" s="22">
        <f t="shared" si="263"/>
        <v>0</v>
      </c>
      <c r="R489" s="22">
        <f t="shared" si="263"/>
        <v>0</v>
      </c>
      <c r="S489" s="22">
        <f t="shared" si="263"/>
        <v>0</v>
      </c>
      <c r="T489" s="22">
        <f t="shared" si="263"/>
        <v>2094.1</v>
      </c>
      <c r="U489" s="13"/>
    </row>
    <row r="490" spans="1:21" ht="37.5" x14ac:dyDescent="0.2">
      <c r="A490" s="24"/>
      <c r="B490" s="6" t="s">
        <v>165</v>
      </c>
      <c r="C490" s="7">
        <v>908</v>
      </c>
      <c r="D490" s="7" t="s">
        <v>15</v>
      </c>
      <c r="E490" s="8" t="s">
        <v>47</v>
      </c>
      <c r="F490" s="7" t="s">
        <v>314</v>
      </c>
      <c r="G490" s="9">
        <v>200</v>
      </c>
      <c r="H490" s="15">
        <v>800</v>
      </c>
      <c r="I490" s="15"/>
      <c r="J490" s="20">
        <v>2029.8</v>
      </c>
      <c r="K490" s="22"/>
      <c r="L490" s="22"/>
      <c r="M490" s="22"/>
      <c r="N490" s="22"/>
      <c r="O490" s="22">
        <v>1410.1</v>
      </c>
      <c r="P490" s="15">
        <v>0</v>
      </c>
      <c r="Q490" s="22">
        <v>0</v>
      </c>
      <c r="R490" s="19"/>
      <c r="S490" s="19"/>
      <c r="T490" s="72">
        <f>1410.1+684</f>
        <v>2094.1</v>
      </c>
      <c r="U490" s="13"/>
    </row>
    <row r="491" spans="1:21" ht="37.5" x14ac:dyDescent="0.2">
      <c r="A491" s="24"/>
      <c r="B491" s="6" t="s">
        <v>114</v>
      </c>
      <c r="C491" s="7">
        <v>908</v>
      </c>
      <c r="D491" s="8" t="s">
        <v>15</v>
      </c>
      <c r="E491" s="8" t="s">
        <v>47</v>
      </c>
      <c r="F491" s="7" t="s">
        <v>201</v>
      </c>
      <c r="G491" s="9"/>
      <c r="H491" s="15">
        <f>H492</f>
        <v>1326.1</v>
      </c>
      <c r="I491" s="15">
        <f>I492</f>
        <v>0</v>
      </c>
      <c r="J491" s="20">
        <f>J492</f>
        <v>300.89999999999998</v>
      </c>
      <c r="K491" s="15">
        <f>K492</f>
        <v>0</v>
      </c>
      <c r="L491" s="15"/>
      <c r="M491" s="15"/>
      <c r="N491" s="15"/>
      <c r="O491" s="22">
        <f t="shared" ref="O491:T491" si="264">O492</f>
        <v>1771.4</v>
      </c>
      <c r="P491" s="15">
        <f t="shared" si="264"/>
        <v>0</v>
      </c>
      <c r="Q491" s="22">
        <f t="shared" si="264"/>
        <v>0</v>
      </c>
      <c r="R491" s="22">
        <f t="shared" si="264"/>
        <v>0</v>
      </c>
      <c r="S491" s="22">
        <f t="shared" si="264"/>
        <v>0</v>
      </c>
      <c r="T491" s="22">
        <f t="shared" si="264"/>
        <v>1771.4</v>
      </c>
      <c r="U491" s="13"/>
    </row>
    <row r="492" spans="1:21" ht="42" customHeight="1" x14ac:dyDescent="0.2">
      <c r="A492" s="24"/>
      <c r="B492" s="6" t="s">
        <v>439</v>
      </c>
      <c r="C492" s="7">
        <v>908</v>
      </c>
      <c r="D492" s="8" t="s">
        <v>15</v>
      </c>
      <c r="E492" s="8" t="s">
        <v>47</v>
      </c>
      <c r="F492" s="7" t="s">
        <v>202</v>
      </c>
      <c r="G492" s="9"/>
      <c r="H492" s="15">
        <f>H493+H495+H497</f>
        <v>1326.1</v>
      </c>
      <c r="I492" s="15">
        <f>I493+I495+I497</f>
        <v>0</v>
      </c>
      <c r="J492" s="20">
        <f>J493+J495+J497</f>
        <v>300.89999999999998</v>
      </c>
      <c r="K492" s="15">
        <f>K493+K495+K497</f>
        <v>0</v>
      </c>
      <c r="L492" s="15"/>
      <c r="M492" s="15"/>
      <c r="N492" s="15"/>
      <c r="O492" s="22">
        <f t="shared" ref="O492:T492" si="265">O493+O495+O497</f>
        <v>1771.4</v>
      </c>
      <c r="P492" s="15">
        <f t="shared" si="265"/>
        <v>0</v>
      </c>
      <c r="Q492" s="22">
        <f t="shared" si="265"/>
        <v>0</v>
      </c>
      <c r="R492" s="22">
        <f t="shared" si="265"/>
        <v>0</v>
      </c>
      <c r="S492" s="22">
        <f t="shared" si="265"/>
        <v>0</v>
      </c>
      <c r="T492" s="22">
        <f t="shared" si="265"/>
        <v>1771.4</v>
      </c>
      <c r="U492" s="13"/>
    </row>
    <row r="493" spans="1:21" ht="41.25" customHeight="1" x14ac:dyDescent="0.2">
      <c r="A493" s="24"/>
      <c r="B493" s="6" t="s">
        <v>205</v>
      </c>
      <c r="C493" s="7">
        <v>908</v>
      </c>
      <c r="D493" s="8" t="s">
        <v>15</v>
      </c>
      <c r="E493" s="8" t="s">
        <v>47</v>
      </c>
      <c r="F493" s="7" t="s">
        <v>203</v>
      </c>
      <c r="G493" s="9"/>
      <c r="H493" s="15">
        <f>H494</f>
        <v>30</v>
      </c>
      <c r="I493" s="15">
        <f>I494</f>
        <v>0</v>
      </c>
      <c r="J493" s="20">
        <f>J494</f>
        <v>30</v>
      </c>
      <c r="K493" s="15">
        <f>K494</f>
        <v>0</v>
      </c>
      <c r="L493" s="15"/>
      <c r="M493" s="15"/>
      <c r="N493" s="15"/>
      <c r="O493" s="22">
        <f t="shared" ref="O493:T493" si="266">O494</f>
        <v>100</v>
      </c>
      <c r="P493" s="15">
        <f t="shared" si="266"/>
        <v>0</v>
      </c>
      <c r="Q493" s="22">
        <f t="shared" si="266"/>
        <v>0</v>
      </c>
      <c r="R493" s="22">
        <f t="shared" si="266"/>
        <v>0</v>
      </c>
      <c r="S493" s="22">
        <f t="shared" si="266"/>
        <v>0</v>
      </c>
      <c r="T493" s="22">
        <f t="shared" si="266"/>
        <v>100</v>
      </c>
      <c r="U493" s="13"/>
    </row>
    <row r="494" spans="1:21" ht="37.5" x14ac:dyDescent="0.2">
      <c r="A494" s="24"/>
      <c r="B494" s="6" t="s">
        <v>165</v>
      </c>
      <c r="C494" s="7">
        <v>908</v>
      </c>
      <c r="D494" s="8" t="s">
        <v>15</v>
      </c>
      <c r="E494" s="8" t="s">
        <v>47</v>
      </c>
      <c r="F494" s="7" t="s">
        <v>203</v>
      </c>
      <c r="G494" s="9">
        <v>200</v>
      </c>
      <c r="H494" s="15">
        <v>30</v>
      </c>
      <c r="I494" s="15">
        <v>0</v>
      </c>
      <c r="J494" s="20">
        <v>30</v>
      </c>
      <c r="K494" s="22"/>
      <c r="L494" s="22"/>
      <c r="M494" s="22"/>
      <c r="N494" s="22"/>
      <c r="O494" s="22">
        <v>100</v>
      </c>
      <c r="P494" s="15">
        <v>0</v>
      </c>
      <c r="Q494" s="19"/>
      <c r="R494" s="19"/>
      <c r="S494" s="19"/>
      <c r="T494" s="69">
        <f>O494+P494+Q494+R494+S494</f>
        <v>100</v>
      </c>
      <c r="U494" s="13"/>
    </row>
    <row r="495" spans="1:21" ht="78" customHeight="1" x14ac:dyDescent="0.2">
      <c r="A495" s="24"/>
      <c r="B495" s="6" t="s">
        <v>328</v>
      </c>
      <c r="C495" s="7">
        <v>908</v>
      </c>
      <c r="D495" s="8" t="s">
        <v>15</v>
      </c>
      <c r="E495" s="8" t="s">
        <v>47</v>
      </c>
      <c r="F495" s="7" t="s">
        <v>204</v>
      </c>
      <c r="G495" s="9"/>
      <c r="H495" s="15">
        <f>H496</f>
        <v>200</v>
      </c>
      <c r="I495" s="15">
        <f>I496</f>
        <v>0</v>
      </c>
      <c r="J495" s="20">
        <f>J496</f>
        <v>140</v>
      </c>
      <c r="K495" s="15">
        <f>K496</f>
        <v>0</v>
      </c>
      <c r="L495" s="15"/>
      <c r="M495" s="15"/>
      <c r="N495" s="15"/>
      <c r="O495" s="22">
        <f t="shared" ref="O495:T495" si="267">O496</f>
        <v>185</v>
      </c>
      <c r="P495" s="15">
        <f t="shared" si="267"/>
        <v>0</v>
      </c>
      <c r="Q495" s="22">
        <f t="shared" si="267"/>
        <v>0</v>
      </c>
      <c r="R495" s="22">
        <f t="shared" si="267"/>
        <v>0</v>
      </c>
      <c r="S495" s="22">
        <f t="shared" si="267"/>
        <v>0</v>
      </c>
      <c r="T495" s="22">
        <f t="shared" si="267"/>
        <v>185</v>
      </c>
      <c r="U495" s="13"/>
    </row>
    <row r="496" spans="1:21" ht="37.5" x14ac:dyDescent="0.2">
      <c r="A496" s="24"/>
      <c r="B496" s="6" t="s">
        <v>165</v>
      </c>
      <c r="C496" s="7">
        <v>908</v>
      </c>
      <c r="D496" s="8" t="s">
        <v>15</v>
      </c>
      <c r="E496" s="8" t="s">
        <v>47</v>
      </c>
      <c r="F496" s="7" t="s">
        <v>204</v>
      </c>
      <c r="G496" s="9">
        <v>200</v>
      </c>
      <c r="H496" s="15">
        <v>200</v>
      </c>
      <c r="I496" s="15"/>
      <c r="J496" s="20">
        <v>140</v>
      </c>
      <c r="K496" s="22"/>
      <c r="L496" s="22"/>
      <c r="M496" s="22"/>
      <c r="N496" s="22"/>
      <c r="O496" s="22">
        <v>185</v>
      </c>
      <c r="P496" s="15">
        <v>0</v>
      </c>
      <c r="Q496" s="22">
        <v>0</v>
      </c>
      <c r="R496" s="19"/>
      <c r="S496" s="19"/>
      <c r="T496" s="69">
        <f>O496+P496+Q496+R496+S496</f>
        <v>185</v>
      </c>
      <c r="U496" s="13"/>
    </row>
    <row r="497" spans="1:21" ht="57.75" customHeight="1" x14ac:dyDescent="0.2">
      <c r="A497" s="24"/>
      <c r="B497" s="6" t="s">
        <v>333</v>
      </c>
      <c r="C497" s="7">
        <v>908</v>
      </c>
      <c r="D497" s="8" t="s">
        <v>15</v>
      </c>
      <c r="E497" s="8" t="s">
        <v>47</v>
      </c>
      <c r="F497" s="7" t="s">
        <v>332</v>
      </c>
      <c r="G497" s="9"/>
      <c r="H497" s="15">
        <f>H498</f>
        <v>1096.0999999999999</v>
      </c>
      <c r="I497" s="15">
        <f>I498</f>
        <v>0</v>
      </c>
      <c r="J497" s="20">
        <f>J498</f>
        <v>130.9</v>
      </c>
      <c r="K497" s="15">
        <f>K498</f>
        <v>0</v>
      </c>
      <c r="L497" s="15"/>
      <c r="M497" s="15"/>
      <c r="N497" s="15"/>
      <c r="O497" s="22">
        <f t="shared" ref="O497:T497" si="268">O498</f>
        <v>1486.4</v>
      </c>
      <c r="P497" s="15">
        <f t="shared" si="268"/>
        <v>0</v>
      </c>
      <c r="Q497" s="22">
        <f t="shared" si="268"/>
        <v>0</v>
      </c>
      <c r="R497" s="22">
        <f t="shared" si="268"/>
        <v>0</v>
      </c>
      <c r="S497" s="22">
        <f t="shared" si="268"/>
        <v>0</v>
      </c>
      <c r="T497" s="22">
        <f t="shared" si="268"/>
        <v>1486.4</v>
      </c>
      <c r="U497" s="13"/>
    </row>
    <row r="498" spans="1:21" ht="37.5" x14ac:dyDescent="0.2">
      <c r="A498" s="24"/>
      <c r="B498" s="6" t="s">
        <v>165</v>
      </c>
      <c r="C498" s="7">
        <v>908</v>
      </c>
      <c r="D498" s="8" t="s">
        <v>15</v>
      </c>
      <c r="E498" s="8" t="s">
        <v>47</v>
      </c>
      <c r="F498" s="7" t="s">
        <v>332</v>
      </c>
      <c r="G498" s="9">
        <v>200</v>
      </c>
      <c r="H498" s="15">
        <v>1096.0999999999999</v>
      </c>
      <c r="I498" s="15"/>
      <c r="J498" s="20">
        <v>130.9</v>
      </c>
      <c r="K498" s="22"/>
      <c r="L498" s="22"/>
      <c r="M498" s="22"/>
      <c r="N498" s="22"/>
      <c r="O498" s="22">
        <v>1486.4</v>
      </c>
      <c r="P498" s="15">
        <v>0</v>
      </c>
      <c r="Q498" s="22">
        <v>0</v>
      </c>
      <c r="R498" s="19"/>
      <c r="S498" s="19"/>
      <c r="T498" s="69">
        <f>O498+P498+Q498+R498+S498</f>
        <v>1486.4</v>
      </c>
      <c r="U498" s="13"/>
    </row>
    <row r="499" spans="1:21" ht="18.75" x14ac:dyDescent="0.2">
      <c r="A499" s="24"/>
      <c r="B499" s="6" t="s">
        <v>26</v>
      </c>
      <c r="C499" s="7">
        <v>908</v>
      </c>
      <c r="D499" s="8" t="s">
        <v>15</v>
      </c>
      <c r="E499" s="8" t="s">
        <v>47</v>
      </c>
      <c r="F499" s="7" t="s">
        <v>130</v>
      </c>
      <c r="G499" s="9"/>
      <c r="H499" s="15">
        <f>H500+H503</f>
        <v>0</v>
      </c>
      <c r="I499" s="15">
        <f>I500+I503</f>
        <v>198</v>
      </c>
      <c r="J499" s="20">
        <f>J500+J503+J505+J508</f>
        <v>7201.5</v>
      </c>
      <c r="K499" s="15">
        <f>K500+K503+K505+K508</f>
        <v>198</v>
      </c>
      <c r="L499" s="15"/>
      <c r="M499" s="15"/>
      <c r="N499" s="15"/>
      <c r="O499" s="22">
        <f t="shared" ref="O499:T499" si="269">O500+O503+O505+O508</f>
        <v>10829.999999999998</v>
      </c>
      <c r="P499" s="15">
        <f t="shared" si="269"/>
        <v>198</v>
      </c>
      <c r="Q499" s="22">
        <f t="shared" si="269"/>
        <v>0</v>
      </c>
      <c r="R499" s="22">
        <f t="shared" si="269"/>
        <v>0</v>
      </c>
      <c r="S499" s="22">
        <f t="shared" si="269"/>
        <v>0</v>
      </c>
      <c r="T499" s="22">
        <f t="shared" si="269"/>
        <v>12147.999999999998</v>
      </c>
      <c r="U499" s="13"/>
    </row>
    <row r="500" spans="1:21" ht="37.5" x14ac:dyDescent="0.2">
      <c r="A500" s="24"/>
      <c r="B500" s="6" t="s">
        <v>112</v>
      </c>
      <c r="C500" s="7">
        <v>908</v>
      </c>
      <c r="D500" s="8" t="s">
        <v>15</v>
      </c>
      <c r="E500" s="8" t="s">
        <v>47</v>
      </c>
      <c r="F500" s="7" t="s">
        <v>221</v>
      </c>
      <c r="G500" s="9"/>
      <c r="H500" s="15">
        <f>H501+H502</f>
        <v>0</v>
      </c>
      <c r="I500" s="15">
        <f>I501+I502</f>
        <v>197.5</v>
      </c>
      <c r="J500" s="20">
        <f>J501+J502</f>
        <v>0</v>
      </c>
      <c r="K500" s="15">
        <f>K501+K502</f>
        <v>197.5</v>
      </c>
      <c r="L500" s="15"/>
      <c r="M500" s="15"/>
      <c r="N500" s="15"/>
      <c r="O500" s="22">
        <f t="shared" ref="O500:T500" si="270">O501+O502</f>
        <v>0</v>
      </c>
      <c r="P500" s="15">
        <f t="shared" si="270"/>
        <v>197.5</v>
      </c>
      <c r="Q500" s="22">
        <f t="shared" si="270"/>
        <v>0</v>
      </c>
      <c r="R500" s="22">
        <f t="shared" si="270"/>
        <v>0</v>
      </c>
      <c r="S500" s="22">
        <f t="shared" si="270"/>
        <v>0</v>
      </c>
      <c r="T500" s="22">
        <f t="shared" si="270"/>
        <v>197.5</v>
      </c>
      <c r="U500" s="13"/>
    </row>
    <row r="501" spans="1:21" ht="37.5" x14ac:dyDescent="0.2">
      <c r="A501" s="24"/>
      <c r="B501" s="6" t="s">
        <v>165</v>
      </c>
      <c r="C501" s="7">
        <v>908</v>
      </c>
      <c r="D501" s="8" t="s">
        <v>15</v>
      </c>
      <c r="E501" s="8" t="s">
        <v>47</v>
      </c>
      <c r="F501" s="7" t="s">
        <v>221</v>
      </c>
      <c r="G501" s="9">
        <v>200</v>
      </c>
      <c r="H501" s="15"/>
      <c r="I501" s="15">
        <v>32.5</v>
      </c>
      <c r="J501" s="20"/>
      <c r="K501" s="22">
        <v>38.799999999999997</v>
      </c>
      <c r="L501" s="22"/>
      <c r="M501" s="22"/>
      <c r="N501" s="22"/>
      <c r="O501" s="22"/>
      <c r="P501" s="15">
        <v>32.5</v>
      </c>
      <c r="Q501" s="22">
        <v>0</v>
      </c>
      <c r="R501" s="19"/>
      <c r="S501" s="19"/>
      <c r="T501" s="69">
        <f>O501+P501+Q501+R501+S501</f>
        <v>32.5</v>
      </c>
      <c r="U501" s="13"/>
    </row>
    <row r="502" spans="1:21" ht="18.75" x14ac:dyDescent="0.2">
      <c r="A502" s="24"/>
      <c r="B502" s="6" t="s">
        <v>115</v>
      </c>
      <c r="C502" s="7">
        <v>908</v>
      </c>
      <c r="D502" s="8" t="s">
        <v>15</v>
      </c>
      <c r="E502" s="8" t="s">
        <v>47</v>
      </c>
      <c r="F502" s="7" t="s">
        <v>221</v>
      </c>
      <c r="G502" s="9">
        <v>500</v>
      </c>
      <c r="H502" s="15"/>
      <c r="I502" s="15">
        <v>165</v>
      </c>
      <c r="J502" s="20"/>
      <c r="K502" s="22">
        <v>158.69999999999999</v>
      </c>
      <c r="L502" s="22"/>
      <c r="M502" s="22"/>
      <c r="N502" s="22"/>
      <c r="O502" s="22"/>
      <c r="P502" s="15">
        <v>165</v>
      </c>
      <c r="Q502" s="22">
        <v>0</v>
      </c>
      <c r="R502" s="19"/>
      <c r="S502" s="19"/>
      <c r="T502" s="69">
        <f>O502+P502+Q502+R502+S502</f>
        <v>165</v>
      </c>
      <c r="U502" s="13"/>
    </row>
    <row r="503" spans="1:21" ht="60.75" customHeight="1" x14ac:dyDescent="0.2">
      <c r="A503" s="24"/>
      <c r="B503" s="6" t="s">
        <v>370</v>
      </c>
      <c r="C503" s="7">
        <v>908</v>
      </c>
      <c r="D503" s="8" t="s">
        <v>15</v>
      </c>
      <c r="E503" s="8" t="s">
        <v>47</v>
      </c>
      <c r="F503" s="7" t="s">
        <v>316</v>
      </c>
      <c r="G503" s="9"/>
      <c r="H503" s="15">
        <f>H504</f>
        <v>0</v>
      </c>
      <c r="I503" s="15">
        <f>I504</f>
        <v>0.5</v>
      </c>
      <c r="J503" s="20">
        <f>J504</f>
        <v>0</v>
      </c>
      <c r="K503" s="15">
        <f>K504</f>
        <v>0.5</v>
      </c>
      <c r="L503" s="15"/>
      <c r="M503" s="15"/>
      <c r="N503" s="15"/>
      <c r="O503" s="22">
        <f t="shared" ref="O503:T503" si="271">O504</f>
        <v>0</v>
      </c>
      <c r="P503" s="15">
        <f t="shared" si="271"/>
        <v>0.5</v>
      </c>
      <c r="Q503" s="22">
        <f t="shared" si="271"/>
        <v>0</v>
      </c>
      <c r="R503" s="22">
        <f t="shared" si="271"/>
        <v>0</v>
      </c>
      <c r="S503" s="22">
        <f t="shared" si="271"/>
        <v>0</v>
      </c>
      <c r="T503" s="22">
        <f t="shared" si="271"/>
        <v>0.5</v>
      </c>
      <c r="U503" s="13"/>
    </row>
    <row r="504" spans="1:21" ht="42.75" customHeight="1" x14ac:dyDescent="0.2">
      <c r="A504" s="24"/>
      <c r="B504" s="6" t="s">
        <v>165</v>
      </c>
      <c r="C504" s="7">
        <v>908</v>
      </c>
      <c r="D504" s="8" t="s">
        <v>15</v>
      </c>
      <c r="E504" s="8" t="s">
        <v>47</v>
      </c>
      <c r="F504" s="7" t="s">
        <v>316</v>
      </c>
      <c r="G504" s="9">
        <v>200</v>
      </c>
      <c r="H504" s="15"/>
      <c r="I504" s="15">
        <v>0.5</v>
      </c>
      <c r="J504" s="20"/>
      <c r="K504" s="22">
        <v>0.5</v>
      </c>
      <c r="L504" s="22"/>
      <c r="M504" s="22"/>
      <c r="N504" s="22"/>
      <c r="O504" s="22"/>
      <c r="P504" s="15">
        <v>0.5</v>
      </c>
      <c r="Q504" s="19"/>
      <c r="R504" s="19"/>
      <c r="S504" s="19"/>
      <c r="T504" s="69">
        <f>O504+P504+Q504+R504+S504</f>
        <v>0.5</v>
      </c>
      <c r="U504" s="13"/>
    </row>
    <row r="505" spans="1:21" ht="79.5" hidden="1" customHeight="1" x14ac:dyDescent="0.2">
      <c r="A505" s="24"/>
      <c r="B505" s="6" t="s">
        <v>440</v>
      </c>
      <c r="C505" s="7">
        <v>908</v>
      </c>
      <c r="D505" s="8" t="s">
        <v>15</v>
      </c>
      <c r="E505" s="8" t="s">
        <v>47</v>
      </c>
      <c r="F505" s="7" t="s">
        <v>434</v>
      </c>
      <c r="G505" s="9"/>
      <c r="H505" s="15"/>
      <c r="I505" s="15"/>
      <c r="J505" s="20">
        <f>J507+J506</f>
        <v>0</v>
      </c>
      <c r="K505" s="15">
        <f>K507+K506</f>
        <v>0</v>
      </c>
      <c r="L505" s="15"/>
      <c r="M505" s="15"/>
      <c r="N505" s="15"/>
      <c r="O505" s="22">
        <f t="shared" ref="O505:T505" si="272">O506+O507</f>
        <v>0</v>
      </c>
      <c r="P505" s="15">
        <f t="shared" si="272"/>
        <v>0</v>
      </c>
      <c r="Q505" s="22">
        <f t="shared" si="272"/>
        <v>0</v>
      </c>
      <c r="R505" s="22">
        <f t="shared" si="272"/>
        <v>0</v>
      </c>
      <c r="S505" s="22">
        <f t="shared" si="272"/>
        <v>0</v>
      </c>
      <c r="T505" s="22">
        <f t="shared" si="272"/>
        <v>0</v>
      </c>
      <c r="U505" s="13"/>
    </row>
    <row r="506" spans="1:21" ht="23.25" hidden="1" customHeight="1" x14ac:dyDescent="0.2">
      <c r="A506" s="24"/>
      <c r="B506" s="6" t="s">
        <v>165</v>
      </c>
      <c r="C506" s="7">
        <v>908</v>
      </c>
      <c r="D506" s="8" t="s">
        <v>15</v>
      </c>
      <c r="E506" s="8" t="s">
        <v>47</v>
      </c>
      <c r="F506" s="7" t="s">
        <v>434</v>
      </c>
      <c r="G506" s="9">
        <v>200</v>
      </c>
      <c r="H506" s="15"/>
      <c r="I506" s="15"/>
      <c r="J506" s="20">
        <v>0</v>
      </c>
      <c r="K506" s="15"/>
      <c r="L506" s="15"/>
      <c r="M506" s="15"/>
      <c r="N506" s="15"/>
      <c r="O506" s="22">
        <f>J506+K506+M506+N506+L506</f>
        <v>0</v>
      </c>
      <c r="P506" s="15"/>
      <c r="Q506" s="19"/>
      <c r="R506" s="19"/>
      <c r="S506" s="19"/>
      <c r="T506" s="69">
        <f>O506+P506+Q506+R506+S506</f>
        <v>0</v>
      </c>
      <c r="U506" s="13"/>
    </row>
    <row r="507" spans="1:21" ht="18.75" hidden="1" x14ac:dyDescent="0.2">
      <c r="A507" s="24"/>
      <c r="B507" s="6" t="s">
        <v>115</v>
      </c>
      <c r="C507" s="7">
        <v>908</v>
      </c>
      <c r="D507" s="8" t="s">
        <v>15</v>
      </c>
      <c r="E507" s="8" t="s">
        <v>47</v>
      </c>
      <c r="F507" s="7" t="s">
        <v>434</v>
      </c>
      <c r="G507" s="9">
        <v>500</v>
      </c>
      <c r="H507" s="15"/>
      <c r="I507" s="15"/>
      <c r="J507" s="20"/>
      <c r="K507" s="22"/>
      <c r="L507" s="22"/>
      <c r="M507" s="22"/>
      <c r="N507" s="22"/>
      <c r="O507" s="22">
        <f>J507+K507+M507+N507+L507</f>
        <v>0</v>
      </c>
      <c r="P507" s="15"/>
      <c r="Q507" s="19"/>
      <c r="R507" s="19"/>
      <c r="S507" s="19"/>
      <c r="T507" s="69">
        <f>O507+P507+Q507+R507+S507</f>
        <v>0</v>
      </c>
      <c r="U507" s="13"/>
    </row>
    <row r="508" spans="1:21" ht="42" customHeight="1" x14ac:dyDescent="0.2">
      <c r="A508" s="24"/>
      <c r="B508" s="6" t="s">
        <v>493</v>
      </c>
      <c r="C508" s="7">
        <v>908</v>
      </c>
      <c r="D508" s="8" t="s">
        <v>15</v>
      </c>
      <c r="E508" s="8" t="s">
        <v>47</v>
      </c>
      <c r="F508" s="7" t="s">
        <v>491</v>
      </c>
      <c r="G508" s="9"/>
      <c r="H508" s="15"/>
      <c r="I508" s="15"/>
      <c r="J508" s="20">
        <f>J509</f>
        <v>7201.5</v>
      </c>
      <c r="K508" s="22">
        <f>K509</f>
        <v>0</v>
      </c>
      <c r="L508" s="22"/>
      <c r="M508" s="22"/>
      <c r="N508" s="22"/>
      <c r="O508" s="22">
        <f t="shared" ref="O508:T508" si="273">O509</f>
        <v>10829.999999999998</v>
      </c>
      <c r="P508" s="15">
        <f t="shared" si="273"/>
        <v>0</v>
      </c>
      <c r="Q508" s="22">
        <f t="shared" si="273"/>
        <v>0</v>
      </c>
      <c r="R508" s="22">
        <f t="shared" si="273"/>
        <v>0</v>
      </c>
      <c r="S508" s="22">
        <f t="shared" si="273"/>
        <v>0</v>
      </c>
      <c r="T508" s="22">
        <f t="shared" si="273"/>
        <v>11949.999999999998</v>
      </c>
      <c r="U508" s="13"/>
    </row>
    <row r="509" spans="1:21" ht="37.5" x14ac:dyDescent="0.2">
      <c r="A509" s="24"/>
      <c r="B509" s="6" t="s">
        <v>86</v>
      </c>
      <c r="C509" s="7">
        <v>908</v>
      </c>
      <c r="D509" s="8" t="s">
        <v>15</v>
      </c>
      <c r="E509" s="8" t="s">
        <v>47</v>
      </c>
      <c r="F509" s="7" t="s">
        <v>492</v>
      </c>
      <c r="G509" s="9"/>
      <c r="H509" s="15"/>
      <c r="I509" s="15"/>
      <c r="J509" s="20">
        <f>J510+J511+J513</f>
        <v>7201.5</v>
      </c>
      <c r="K509" s="15">
        <f>K510+K511+K513</f>
        <v>0</v>
      </c>
      <c r="L509" s="20">
        <f>L510+L511+L513</f>
        <v>0</v>
      </c>
      <c r="M509" s="20">
        <f>M510+M511+M513</f>
        <v>0</v>
      </c>
      <c r="N509" s="20">
        <f>N510+N511+N513</f>
        <v>0</v>
      </c>
      <c r="O509" s="22">
        <f t="shared" ref="O509:T509" si="274">O510+O511+O513+O512</f>
        <v>10829.999999999998</v>
      </c>
      <c r="P509" s="15">
        <f t="shared" si="274"/>
        <v>0</v>
      </c>
      <c r="Q509" s="22">
        <f t="shared" si="274"/>
        <v>0</v>
      </c>
      <c r="R509" s="22">
        <f t="shared" si="274"/>
        <v>0</v>
      </c>
      <c r="S509" s="22">
        <f t="shared" si="274"/>
        <v>0</v>
      </c>
      <c r="T509" s="22">
        <f t="shared" si="274"/>
        <v>11949.999999999998</v>
      </c>
      <c r="U509" s="13"/>
    </row>
    <row r="510" spans="1:21" ht="75" x14ac:dyDescent="0.2">
      <c r="A510" s="24"/>
      <c r="B510" s="6" t="s">
        <v>16</v>
      </c>
      <c r="C510" s="7">
        <v>908</v>
      </c>
      <c r="D510" s="8" t="s">
        <v>15</v>
      </c>
      <c r="E510" s="8" t="s">
        <v>47</v>
      </c>
      <c r="F510" s="7" t="s">
        <v>492</v>
      </c>
      <c r="G510" s="9">
        <v>100</v>
      </c>
      <c r="H510" s="15"/>
      <c r="I510" s="15"/>
      <c r="J510" s="20">
        <f>3029.3+914.8</f>
        <v>3944.1000000000004</v>
      </c>
      <c r="K510" s="22"/>
      <c r="L510" s="22"/>
      <c r="M510" s="22"/>
      <c r="N510" s="22"/>
      <c r="O510" s="22">
        <v>5369.2</v>
      </c>
      <c r="P510" s="15">
        <v>0</v>
      </c>
      <c r="Q510" s="22"/>
      <c r="R510" s="22"/>
      <c r="S510" s="22"/>
      <c r="T510" s="69">
        <f>O510+P510+Q510+R510+S510</f>
        <v>5369.2</v>
      </c>
      <c r="U510" s="13"/>
    </row>
    <row r="511" spans="1:21" ht="45" customHeight="1" x14ac:dyDescent="0.2">
      <c r="A511" s="24"/>
      <c r="B511" s="6" t="s">
        <v>165</v>
      </c>
      <c r="C511" s="7">
        <v>908</v>
      </c>
      <c r="D511" s="8" t="s">
        <v>15</v>
      </c>
      <c r="E511" s="8" t="s">
        <v>47</v>
      </c>
      <c r="F511" s="7" t="s">
        <v>492</v>
      </c>
      <c r="G511" s="9">
        <v>200</v>
      </c>
      <c r="H511" s="15"/>
      <c r="I511" s="15"/>
      <c r="J511" s="20">
        <f>1334.8+196.5+266.4+25+1326.2</f>
        <v>3148.8999999999996</v>
      </c>
      <c r="K511" s="22"/>
      <c r="L511" s="22"/>
      <c r="M511" s="22"/>
      <c r="N511" s="22"/>
      <c r="O511" s="22">
        <v>5328.9</v>
      </c>
      <c r="P511" s="15">
        <v>0</v>
      </c>
      <c r="Q511" s="22">
        <v>0</v>
      </c>
      <c r="R511" s="19"/>
      <c r="S511" s="19"/>
      <c r="T511" s="72">
        <f>5328.9+680+440</f>
        <v>6448.9</v>
      </c>
      <c r="U511" s="13"/>
    </row>
    <row r="512" spans="1:21" ht="40.5" hidden="1" customHeight="1" x14ac:dyDescent="0.2">
      <c r="A512" s="24"/>
      <c r="B512" s="6" t="s">
        <v>518</v>
      </c>
      <c r="C512" s="7">
        <v>908</v>
      </c>
      <c r="D512" s="8" t="s">
        <v>15</v>
      </c>
      <c r="E512" s="8" t="s">
        <v>47</v>
      </c>
      <c r="F512" s="7" t="s">
        <v>492</v>
      </c>
      <c r="G512" s="9">
        <v>400</v>
      </c>
      <c r="H512" s="15"/>
      <c r="I512" s="15"/>
      <c r="J512" s="20"/>
      <c r="K512" s="22"/>
      <c r="L512" s="22"/>
      <c r="M512" s="22"/>
      <c r="N512" s="22"/>
      <c r="O512" s="22">
        <v>0</v>
      </c>
      <c r="P512" s="15">
        <v>0</v>
      </c>
      <c r="Q512" s="22">
        <v>0</v>
      </c>
      <c r="R512" s="19"/>
      <c r="S512" s="19"/>
      <c r="T512" s="69">
        <f>O512+P512+Q512+R512+S512</f>
        <v>0</v>
      </c>
      <c r="U512" s="13"/>
    </row>
    <row r="513" spans="1:21" ht="18.75" x14ac:dyDescent="0.2">
      <c r="A513" s="24"/>
      <c r="B513" s="6" t="s">
        <v>18</v>
      </c>
      <c r="C513" s="7">
        <v>908</v>
      </c>
      <c r="D513" s="8" t="s">
        <v>15</v>
      </c>
      <c r="E513" s="8" t="s">
        <v>47</v>
      </c>
      <c r="F513" s="7" t="s">
        <v>492</v>
      </c>
      <c r="G513" s="9">
        <v>800</v>
      </c>
      <c r="H513" s="15"/>
      <c r="I513" s="15"/>
      <c r="J513" s="20">
        <f>69+23.3+16.2</f>
        <v>108.5</v>
      </c>
      <c r="K513" s="22"/>
      <c r="L513" s="22"/>
      <c r="M513" s="22"/>
      <c r="N513" s="22"/>
      <c r="O513" s="22">
        <v>131.9</v>
      </c>
      <c r="P513" s="15">
        <v>0</v>
      </c>
      <c r="Q513" s="22">
        <v>0</v>
      </c>
      <c r="R513" s="19"/>
      <c r="S513" s="19"/>
      <c r="T513" s="69">
        <f>O513+P513+Q513+R513+S513</f>
        <v>131.9</v>
      </c>
      <c r="U513" s="13"/>
    </row>
    <row r="514" spans="1:21" ht="45" customHeight="1" x14ac:dyDescent="0.2">
      <c r="A514" s="24"/>
      <c r="B514" s="6" t="s">
        <v>494</v>
      </c>
      <c r="C514" s="7">
        <v>908</v>
      </c>
      <c r="D514" s="8" t="s">
        <v>15</v>
      </c>
      <c r="E514" s="8" t="s">
        <v>47</v>
      </c>
      <c r="F514" s="7" t="s">
        <v>154</v>
      </c>
      <c r="G514" s="9"/>
      <c r="H514" s="15">
        <f>H517+H519</f>
        <v>851</v>
      </c>
      <c r="I514" s="15">
        <f>I517</f>
        <v>0</v>
      </c>
      <c r="J514" s="20">
        <f>J517+J519+J515</f>
        <v>347</v>
      </c>
      <c r="K514" s="15">
        <f>K517+K519+K515</f>
        <v>0</v>
      </c>
      <c r="L514" s="15"/>
      <c r="M514" s="15"/>
      <c r="N514" s="15"/>
      <c r="O514" s="22">
        <f t="shared" ref="O514:T514" si="275">O517+O519+O515</f>
        <v>410.1</v>
      </c>
      <c r="P514" s="15">
        <f t="shared" si="275"/>
        <v>0</v>
      </c>
      <c r="Q514" s="22">
        <f t="shared" si="275"/>
        <v>0</v>
      </c>
      <c r="R514" s="22">
        <f t="shared" si="275"/>
        <v>0</v>
      </c>
      <c r="S514" s="22">
        <f t="shared" si="275"/>
        <v>0</v>
      </c>
      <c r="T514" s="22">
        <f t="shared" si="275"/>
        <v>1178.0500000000002</v>
      </c>
      <c r="U514" s="13"/>
    </row>
    <row r="515" spans="1:21" ht="18.75" hidden="1" x14ac:dyDescent="0.2">
      <c r="A515" s="24"/>
      <c r="B515" s="6" t="s">
        <v>72</v>
      </c>
      <c r="C515" s="7">
        <v>908</v>
      </c>
      <c r="D515" s="8" t="s">
        <v>15</v>
      </c>
      <c r="E515" s="8" t="s">
        <v>47</v>
      </c>
      <c r="F515" s="7" t="s">
        <v>155</v>
      </c>
      <c r="G515" s="9"/>
      <c r="H515" s="15"/>
      <c r="I515" s="15"/>
      <c r="J515" s="20">
        <f>J516</f>
        <v>0</v>
      </c>
      <c r="K515" s="15">
        <f>K516</f>
        <v>0</v>
      </c>
      <c r="L515" s="15"/>
      <c r="M515" s="15"/>
      <c r="N515" s="15"/>
      <c r="O515" s="22">
        <f t="shared" ref="O515:T515" si="276">O516</f>
        <v>0</v>
      </c>
      <c r="P515" s="15">
        <f t="shared" si="276"/>
        <v>0</v>
      </c>
      <c r="Q515" s="22">
        <f t="shared" si="276"/>
        <v>0</v>
      </c>
      <c r="R515" s="22">
        <f t="shared" si="276"/>
        <v>0</v>
      </c>
      <c r="S515" s="22">
        <f t="shared" si="276"/>
        <v>0</v>
      </c>
      <c r="T515" s="22">
        <f t="shared" si="276"/>
        <v>0</v>
      </c>
      <c r="U515" s="13"/>
    </row>
    <row r="516" spans="1:21" ht="37.5" hidden="1" x14ac:dyDescent="0.2">
      <c r="A516" s="24"/>
      <c r="B516" s="6" t="s">
        <v>165</v>
      </c>
      <c r="C516" s="7">
        <v>908</v>
      </c>
      <c r="D516" s="8" t="s">
        <v>15</v>
      </c>
      <c r="E516" s="8" t="s">
        <v>47</v>
      </c>
      <c r="F516" s="7" t="s">
        <v>155</v>
      </c>
      <c r="G516" s="9">
        <v>200</v>
      </c>
      <c r="H516" s="15"/>
      <c r="I516" s="15"/>
      <c r="J516" s="20">
        <v>0</v>
      </c>
      <c r="K516" s="15"/>
      <c r="L516" s="15"/>
      <c r="M516" s="15"/>
      <c r="N516" s="15"/>
      <c r="O516" s="22">
        <f>J516+K516+M516+N516+L516</f>
        <v>0</v>
      </c>
      <c r="P516" s="15"/>
      <c r="Q516" s="19"/>
      <c r="R516" s="19"/>
      <c r="S516" s="19"/>
      <c r="T516" s="69">
        <f>O516+P516+Q516+R516+S516</f>
        <v>0</v>
      </c>
      <c r="U516" s="13"/>
    </row>
    <row r="517" spans="1:21" ht="37.5" x14ac:dyDescent="0.2">
      <c r="A517" s="24"/>
      <c r="B517" s="6" t="s">
        <v>291</v>
      </c>
      <c r="C517" s="7">
        <v>908</v>
      </c>
      <c r="D517" s="8" t="s">
        <v>15</v>
      </c>
      <c r="E517" s="8" t="s">
        <v>47</v>
      </c>
      <c r="F517" s="7" t="s">
        <v>210</v>
      </c>
      <c r="G517" s="9"/>
      <c r="H517" s="15">
        <f>H518</f>
        <v>324.8</v>
      </c>
      <c r="I517" s="15">
        <f>I518</f>
        <v>0</v>
      </c>
      <c r="J517" s="20">
        <f>J518</f>
        <v>347</v>
      </c>
      <c r="K517" s="15">
        <f>K518</f>
        <v>0</v>
      </c>
      <c r="L517" s="15"/>
      <c r="M517" s="15"/>
      <c r="N517" s="15"/>
      <c r="O517" s="22">
        <f t="shared" ref="O517:T517" si="277">O518</f>
        <v>410.1</v>
      </c>
      <c r="P517" s="15">
        <f t="shared" si="277"/>
        <v>0</v>
      </c>
      <c r="Q517" s="22">
        <f t="shared" si="277"/>
        <v>0</v>
      </c>
      <c r="R517" s="22">
        <f t="shared" si="277"/>
        <v>0</v>
      </c>
      <c r="S517" s="22">
        <f t="shared" si="277"/>
        <v>0</v>
      </c>
      <c r="T517" s="22">
        <f t="shared" si="277"/>
        <v>410.1</v>
      </c>
      <c r="U517" s="13"/>
    </row>
    <row r="518" spans="1:21" ht="37.5" x14ac:dyDescent="0.2">
      <c r="A518" s="24"/>
      <c r="B518" s="6" t="s">
        <v>6</v>
      </c>
      <c r="C518" s="7">
        <v>908</v>
      </c>
      <c r="D518" s="8" t="s">
        <v>15</v>
      </c>
      <c r="E518" s="8" t="s">
        <v>47</v>
      </c>
      <c r="F518" s="7" t="s">
        <v>210</v>
      </c>
      <c r="G518" s="9">
        <v>200</v>
      </c>
      <c r="H518" s="15">
        <v>324.8</v>
      </c>
      <c r="I518" s="15"/>
      <c r="J518" s="20">
        <v>347</v>
      </c>
      <c r="K518" s="22"/>
      <c r="L518" s="22"/>
      <c r="M518" s="22"/>
      <c r="N518" s="22"/>
      <c r="O518" s="22">
        <v>410.1</v>
      </c>
      <c r="P518" s="15">
        <v>0</v>
      </c>
      <c r="Q518" s="19"/>
      <c r="R518" s="19"/>
      <c r="S518" s="19"/>
      <c r="T518" s="69">
        <f>O518+P518+Q518+R518+S518</f>
        <v>410.1</v>
      </c>
      <c r="U518" s="13"/>
    </row>
    <row r="519" spans="1:21" ht="37.5" x14ac:dyDescent="0.2">
      <c r="A519" s="24"/>
      <c r="B519" s="6" t="s">
        <v>399</v>
      </c>
      <c r="C519" s="7">
        <v>908</v>
      </c>
      <c r="D519" s="8" t="s">
        <v>15</v>
      </c>
      <c r="E519" s="8" t="s">
        <v>47</v>
      </c>
      <c r="F519" s="7" t="s">
        <v>400</v>
      </c>
      <c r="G519" s="9"/>
      <c r="H519" s="15">
        <f>H520</f>
        <v>526.20000000000005</v>
      </c>
      <c r="I519" s="15"/>
      <c r="J519" s="20">
        <f>J520</f>
        <v>0</v>
      </c>
      <c r="K519" s="15">
        <f>K520</f>
        <v>0</v>
      </c>
      <c r="L519" s="15"/>
      <c r="M519" s="15"/>
      <c r="N519" s="15"/>
      <c r="O519" s="22">
        <f t="shared" ref="O519:T519" si="278">O520</f>
        <v>0</v>
      </c>
      <c r="P519" s="15">
        <f t="shared" si="278"/>
        <v>0</v>
      </c>
      <c r="Q519" s="22">
        <f t="shared" si="278"/>
        <v>0</v>
      </c>
      <c r="R519" s="22">
        <f t="shared" si="278"/>
        <v>0</v>
      </c>
      <c r="S519" s="22">
        <f t="shared" si="278"/>
        <v>0</v>
      </c>
      <c r="T519" s="22">
        <f t="shared" si="278"/>
        <v>767.95</v>
      </c>
      <c r="U519" s="13"/>
    </row>
    <row r="520" spans="1:21" ht="37.5" x14ac:dyDescent="0.2">
      <c r="A520" s="24"/>
      <c r="B520" s="6" t="s">
        <v>165</v>
      </c>
      <c r="C520" s="7">
        <v>908</v>
      </c>
      <c r="D520" s="8" t="s">
        <v>15</v>
      </c>
      <c r="E520" s="8" t="s">
        <v>47</v>
      </c>
      <c r="F520" s="7" t="s">
        <v>400</v>
      </c>
      <c r="G520" s="9">
        <v>200</v>
      </c>
      <c r="H520" s="15">
        <v>526.20000000000005</v>
      </c>
      <c r="I520" s="15"/>
      <c r="J520" s="20"/>
      <c r="K520" s="22"/>
      <c r="L520" s="22"/>
      <c r="M520" s="22"/>
      <c r="N520" s="22"/>
      <c r="O520" s="22">
        <f>J520+K520+M520+N520+L520</f>
        <v>0</v>
      </c>
      <c r="P520" s="15"/>
      <c r="Q520" s="19"/>
      <c r="R520" s="19"/>
      <c r="S520" s="19"/>
      <c r="T520" s="72">
        <v>767.95</v>
      </c>
      <c r="U520" s="13"/>
    </row>
    <row r="521" spans="1:21" ht="18.75" x14ac:dyDescent="0.2">
      <c r="A521" s="24"/>
      <c r="B521" s="6" t="s">
        <v>34</v>
      </c>
      <c r="C521" s="7">
        <v>908</v>
      </c>
      <c r="D521" s="8" t="s">
        <v>21</v>
      </c>
      <c r="E521" s="8"/>
      <c r="F521" s="7"/>
      <c r="G521" s="9"/>
      <c r="H521" s="15">
        <f t="shared" ref="H521:K522" si="279">H522</f>
        <v>2606.4</v>
      </c>
      <c r="I521" s="15">
        <f t="shared" si="279"/>
        <v>0</v>
      </c>
      <c r="J521" s="20">
        <f t="shared" si="279"/>
        <v>2333.5</v>
      </c>
      <c r="K521" s="15">
        <f t="shared" si="279"/>
        <v>0</v>
      </c>
      <c r="L521" s="15"/>
      <c r="M521" s="15"/>
      <c r="N521" s="15"/>
      <c r="O521" s="22">
        <f>O522</f>
        <v>5358.2</v>
      </c>
      <c r="P521" s="15">
        <f t="shared" ref="P521:T522" si="280">P522</f>
        <v>0</v>
      </c>
      <c r="Q521" s="22">
        <f t="shared" si="280"/>
        <v>0</v>
      </c>
      <c r="R521" s="22">
        <f t="shared" si="280"/>
        <v>0</v>
      </c>
      <c r="S521" s="22">
        <f t="shared" si="280"/>
        <v>0</v>
      </c>
      <c r="T521" s="22">
        <f t="shared" si="280"/>
        <v>5653.2</v>
      </c>
      <c r="U521" s="13"/>
    </row>
    <row r="522" spans="1:21" ht="37.5" x14ac:dyDescent="0.2">
      <c r="A522" s="24"/>
      <c r="B522" s="6" t="s">
        <v>457</v>
      </c>
      <c r="C522" s="7">
        <v>908</v>
      </c>
      <c r="D522" s="8" t="s">
        <v>21</v>
      </c>
      <c r="E522" s="8" t="s">
        <v>5</v>
      </c>
      <c r="F522" s="7"/>
      <c r="G522" s="9"/>
      <c r="H522" s="15">
        <f t="shared" si="279"/>
        <v>2606.4</v>
      </c>
      <c r="I522" s="15">
        <f t="shared" si="279"/>
        <v>0</v>
      </c>
      <c r="J522" s="20">
        <f t="shared" si="279"/>
        <v>2333.5</v>
      </c>
      <c r="K522" s="15">
        <f t="shared" si="279"/>
        <v>0</v>
      </c>
      <c r="L522" s="15"/>
      <c r="M522" s="15"/>
      <c r="N522" s="15"/>
      <c r="O522" s="22">
        <f>O523</f>
        <v>5358.2</v>
      </c>
      <c r="P522" s="15">
        <f t="shared" si="280"/>
        <v>0</v>
      </c>
      <c r="Q522" s="22">
        <f t="shared" si="280"/>
        <v>0</v>
      </c>
      <c r="R522" s="22">
        <f t="shared" si="280"/>
        <v>0</v>
      </c>
      <c r="S522" s="22">
        <f t="shared" si="280"/>
        <v>0</v>
      </c>
      <c r="T522" s="22">
        <f t="shared" si="280"/>
        <v>5653.2</v>
      </c>
      <c r="U522" s="13"/>
    </row>
    <row r="523" spans="1:21" ht="75" x14ac:dyDescent="0.2">
      <c r="A523" s="24"/>
      <c r="B523" s="6" t="s">
        <v>95</v>
      </c>
      <c r="C523" s="7">
        <v>908</v>
      </c>
      <c r="D523" s="8" t="s">
        <v>21</v>
      </c>
      <c r="E523" s="8" t="s">
        <v>5</v>
      </c>
      <c r="F523" s="7" t="s">
        <v>206</v>
      </c>
      <c r="G523" s="9"/>
      <c r="H523" s="15">
        <f>H524+H530+H527</f>
        <v>2606.4</v>
      </c>
      <c r="I523" s="15">
        <f>I524+I530+I527</f>
        <v>0</v>
      </c>
      <c r="J523" s="20">
        <f>J524+J530+J527</f>
        <v>2333.5</v>
      </c>
      <c r="K523" s="15">
        <f>K524+K530+K527</f>
        <v>0</v>
      </c>
      <c r="L523" s="15"/>
      <c r="M523" s="15"/>
      <c r="N523" s="15"/>
      <c r="O523" s="22">
        <f t="shared" ref="O523:T523" si="281">O524+O527+O530</f>
        <v>5358.2</v>
      </c>
      <c r="P523" s="15">
        <f t="shared" si="281"/>
        <v>0</v>
      </c>
      <c r="Q523" s="22">
        <f t="shared" si="281"/>
        <v>0</v>
      </c>
      <c r="R523" s="22">
        <f t="shared" si="281"/>
        <v>0</v>
      </c>
      <c r="S523" s="22">
        <f t="shared" si="281"/>
        <v>0</v>
      </c>
      <c r="T523" s="22">
        <f t="shared" si="281"/>
        <v>5653.2</v>
      </c>
      <c r="U523" s="13"/>
    </row>
    <row r="524" spans="1:21" ht="56.25" x14ac:dyDescent="0.2">
      <c r="A524" s="24"/>
      <c r="B524" s="6" t="s">
        <v>348</v>
      </c>
      <c r="C524" s="7">
        <v>908</v>
      </c>
      <c r="D524" s="8" t="s">
        <v>21</v>
      </c>
      <c r="E524" s="8" t="s">
        <v>5</v>
      </c>
      <c r="F524" s="7" t="s">
        <v>347</v>
      </c>
      <c r="G524" s="9"/>
      <c r="H524" s="15">
        <f t="shared" ref="H524:K525" si="282">H525</f>
        <v>1010</v>
      </c>
      <c r="I524" s="15">
        <f t="shared" si="282"/>
        <v>0</v>
      </c>
      <c r="J524" s="20">
        <f t="shared" si="282"/>
        <v>110</v>
      </c>
      <c r="K524" s="15">
        <f t="shared" si="282"/>
        <v>0</v>
      </c>
      <c r="L524" s="15"/>
      <c r="M524" s="15"/>
      <c r="N524" s="15"/>
      <c r="O524" s="22">
        <f>O525</f>
        <v>1793</v>
      </c>
      <c r="P524" s="15">
        <f t="shared" ref="P524:T525" si="283">P525</f>
        <v>0</v>
      </c>
      <c r="Q524" s="22">
        <f t="shared" si="283"/>
        <v>0</v>
      </c>
      <c r="R524" s="22">
        <f t="shared" si="283"/>
        <v>0</v>
      </c>
      <c r="S524" s="22">
        <f t="shared" si="283"/>
        <v>0</v>
      </c>
      <c r="T524" s="22">
        <f t="shared" si="283"/>
        <v>1793</v>
      </c>
      <c r="U524" s="13"/>
    </row>
    <row r="525" spans="1:21" ht="22.5" customHeight="1" x14ac:dyDescent="0.2">
      <c r="A525" s="24"/>
      <c r="B525" s="6" t="s">
        <v>366</v>
      </c>
      <c r="C525" s="7">
        <v>908</v>
      </c>
      <c r="D525" s="8" t="s">
        <v>21</v>
      </c>
      <c r="E525" s="8" t="s">
        <v>5</v>
      </c>
      <c r="F525" s="7" t="s">
        <v>346</v>
      </c>
      <c r="G525" s="9"/>
      <c r="H525" s="15">
        <f t="shared" si="282"/>
        <v>1010</v>
      </c>
      <c r="I525" s="15">
        <f t="shared" si="282"/>
        <v>0</v>
      </c>
      <c r="J525" s="20">
        <f t="shared" si="282"/>
        <v>110</v>
      </c>
      <c r="K525" s="15">
        <f t="shared" si="282"/>
        <v>0</v>
      </c>
      <c r="L525" s="15"/>
      <c r="M525" s="15"/>
      <c r="N525" s="15"/>
      <c r="O525" s="22">
        <f>O526</f>
        <v>1793</v>
      </c>
      <c r="P525" s="15">
        <f t="shared" si="283"/>
        <v>0</v>
      </c>
      <c r="Q525" s="22">
        <f t="shared" si="283"/>
        <v>0</v>
      </c>
      <c r="R525" s="22">
        <f t="shared" si="283"/>
        <v>0</v>
      </c>
      <c r="S525" s="22">
        <f t="shared" si="283"/>
        <v>0</v>
      </c>
      <c r="T525" s="22">
        <f t="shared" si="283"/>
        <v>1793</v>
      </c>
      <c r="U525" s="13"/>
    </row>
    <row r="526" spans="1:21" ht="37.5" x14ac:dyDescent="0.2">
      <c r="A526" s="24"/>
      <c r="B526" s="6" t="s">
        <v>165</v>
      </c>
      <c r="C526" s="7">
        <v>908</v>
      </c>
      <c r="D526" s="8" t="s">
        <v>21</v>
      </c>
      <c r="E526" s="8" t="s">
        <v>5</v>
      </c>
      <c r="F526" s="7" t="s">
        <v>346</v>
      </c>
      <c r="G526" s="9">
        <v>200</v>
      </c>
      <c r="H526" s="15">
        <f>10+1000</f>
        <v>1010</v>
      </c>
      <c r="I526" s="15"/>
      <c r="J526" s="20">
        <v>110</v>
      </c>
      <c r="K526" s="22"/>
      <c r="L526" s="22"/>
      <c r="M526" s="22"/>
      <c r="N526" s="22"/>
      <c r="O526" s="22">
        <f>1510+123+60+100</f>
        <v>1793</v>
      </c>
      <c r="P526" s="15"/>
      <c r="Q526" s="19"/>
      <c r="R526" s="19"/>
      <c r="S526" s="19"/>
      <c r="T526" s="69">
        <f>O526+P526+Q526+R526+S526</f>
        <v>1793</v>
      </c>
      <c r="U526" s="13"/>
    </row>
    <row r="527" spans="1:21" ht="60.75" customHeight="1" x14ac:dyDescent="0.2">
      <c r="A527" s="24"/>
      <c r="B527" s="6" t="s">
        <v>353</v>
      </c>
      <c r="C527" s="7">
        <v>908</v>
      </c>
      <c r="D527" s="8" t="s">
        <v>21</v>
      </c>
      <c r="E527" s="8" t="s">
        <v>5</v>
      </c>
      <c r="F527" s="7" t="s">
        <v>355</v>
      </c>
      <c r="G527" s="9"/>
      <c r="H527" s="15">
        <f t="shared" ref="H527:K528" si="284">H528</f>
        <v>30</v>
      </c>
      <c r="I527" s="15">
        <f t="shared" si="284"/>
        <v>0</v>
      </c>
      <c r="J527" s="20">
        <f t="shared" si="284"/>
        <v>30</v>
      </c>
      <c r="K527" s="15">
        <f t="shared" si="284"/>
        <v>0</v>
      </c>
      <c r="L527" s="15"/>
      <c r="M527" s="15"/>
      <c r="N527" s="15"/>
      <c r="O527" s="22">
        <f>O528</f>
        <v>340</v>
      </c>
      <c r="P527" s="15">
        <f t="shared" ref="P527:T528" si="285">P528</f>
        <v>0</v>
      </c>
      <c r="Q527" s="22">
        <f t="shared" si="285"/>
        <v>0</v>
      </c>
      <c r="R527" s="22">
        <f t="shared" si="285"/>
        <v>0</v>
      </c>
      <c r="S527" s="22">
        <f t="shared" si="285"/>
        <v>0</v>
      </c>
      <c r="T527" s="22">
        <f t="shared" si="285"/>
        <v>635</v>
      </c>
      <c r="U527" s="13"/>
    </row>
    <row r="528" spans="1:21" ht="37.5" x14ac:dyDescent="0.2">
      <c r="A528" s="24"/>
      <c r="B528" s="6" t="s">
        <v>367</v>
      </c>
      <c r="C528" s="7">
        <v>908</v>
      </c>
      <c r="D528" s="8" t="s">
        <v>21</v>
      </c>
      <c r="E528" s="8" t="s">
        <v>5</v>
      </c>
      <c r="F528" s="7" t="s">
        <v>354</v>
      </c>
      <c r="G528" s="9"/>
      <c r="H528" s="15">
        <f t="shared" si="284"/>
        <v>30</v>
      </c>
      <c r="I528" s="15">
        <f t="shared" si="284"/>
        <v>0</v>
      </c>
      <c r="J528" s="20">
        <f t="shared" si="284"/>
        <v>30</v>
      </c>
      <c r="K528" s="15">
        <f t="shared" si="284"/>
        <v>0</v>
      </c>
      <c r="L528" s="15"/>
      <c r="M528" s="15"/>
      <c r="N528" s="15"/>
      <c r="O528" s="22">
        <f>O529</f>
        <v>340</v>
      </c>
      <c r="P528" s="15">
        <f t="shared" si="285"/>
        <v>0</v>
      </c>
      <c r="Q528" s="22">
        <f t="shared" si="285"/>
        <v>0</v>
      </c>
      <c r="R528" s="22">
        <f t="shared" si="285"/>
        <v>0</v>
      </c>
      <c r="S528" s="22">
        <f t="shared" si="285"/>
        <v>0</v>
      </c>
      <c r="T528" s="22">
        <f t="shared" si="285"/>
        <v>635</v>
      </c>
      <c r="U528" s="13"/>
    </row>
    <row r="529" spans="1:21" ht="37.5" x14ac:dyDescent="0.2">
      <c r="A529" s="24" t="s">
        <v>0</v>
      </c>
      <c r="B529" s="6" t="s">
        <v>165</v>
      </c>
      <c r="C529" s="7">
        <v>908</v>
      </c>
      <c r="D529" s="8" t="s">
        <v>21</v>
      </c>
      <c r="E529" s="8" t="s">
        <v>5</v>
      </c>
      <c r="F529" s="7" t="s">
        <v>354</v>
      </c>
      <c r="G529" s="9">
        <v>200</v>
      </c>
      <c r="H529" s="15">
        <v>30</v>
      </c>
      <c r="I529" s="15"/>
      <c r="J529" s="20">
        <v>30</v>
      </c>
      <c r="K529" s="22"/>
      <c r="L529" s="22"/>
      <c r="M529" s="22"/>
      <c r="N529" s="22"/>
      <c r="O529" s="22">
        <v>340</v>
      </c>
      <c r="P529" s="15">
        <v>0</v>
      </c>
      <c r="Q529" s="22">
        <v>0</v>
      </c>
      <c r="R529" s="19"/>
      <c r="S529" s="19"/>
      <c r="T529" s="72">
        <f>340+295</f>
        <v>635</v>
      </c>
      <c r="U529" s="13"/>
    </row>
    <row r="530" spans="1:21" ht="37.5" x14ac:dyDescent="0.2">
      <c r="A530" s="24"/>
      <c r="B530" s="6" t="s">
        <v>359</v>
      </c>
      <c r="C530" s="7">
        <v>908</v>
      </c>
      <c r="D530" s="8" t="s">
        <v>21</v>
      </c>
      <c r="E530" s="8" t="s">
        <v>5</v>
      </c>
      <c r="F530" s="7" t="s">
        <v>358</v>
      </c>
      <c r="G530" s="9"/>
      <c r="H530" s="15">
        <f t="shared" ref="H530:K531" si="286">H531</f>
        <v>1566.4</v>
      </c>
      <c r="I530" s="15">
        <f t="shared" si="286"/>
        <v>0</v>
      </c>
      <c r="J530" s="20">
        <f t="shared" si="286"/>
        <v>2193.5</v>
      </c>
      <c r="K530" s="15">
        <f t="shared" si="286"/>
        <v>0</v>
      </c>
      <c r="L530" s="15"/>
      <c r="M530" s="15"/>
      <c r="N530" s="15"/>
      <c r="O530" s="22">
        <f>O531</f>
        <v>3225.2</v>
      </c>
      <c r="P530" s="15">
        <f t="shared" ref="P530:T531" si="287">P531</f>
        <v>0</v>
      </c>
      <c r="Q530" s="22">
        <f t="shared" si="287"/>
        <v>0</v>
      </c>
      <c r="R530" s="22">
        <f t="shared" si="287"/>
        <v>0</v>
      </c>
      <c r="S530" s="22">
        <f t="shared" si="287"/>
        <v>0</v>
      </c>
      <c r="T530" s="22">
        <f t="shared" si="287"/>
        <v>3225.2</v>
      </c>
      <c r="U530" s="13"/>
    </row>
    <row r="531" spans="1:21" ht="19.5" customHeight="1" x14ac:dyDescent="0.2">
      <c r="A531" s="24" t="s">
        <v>0</v>
      </c>
      <c r="B531" s="6" t="s">
        <v>371</v>
      </c>
      <c r="C531" s="7">
        <v>908</v>
      </c>
      <c r="D531" s="7" t="s">
        <v>21</v>
      </c>
      <c r="E531" s="7">
        <v>10</v>
      </c>
      <c r="F531" s="7" t="s">
        <v>356</v>
      </c>
      <c r="G531" s="9" t="s">
        <v>0</v>
      </c>
      <c r="H531" s="15">
        <f t="shared" si="286"/>
        <v>1566.4</v>
      </c>
      <c r="I531" s="15">
        <f t="shared" si="286"/>
        <v>0</v>
      </c>
      <c r="J531" s="20">
        <f t="shared" si="286"/>
        <v>2193.5</v>
      </c>
      <c r="K531" s="15">
        <f t="shared" si="286"/>
        <v>0</v>
      </c>
      <c r="L531" s="15"/>
      <c r="M531" s="15"/>
      <c r="N531" s="15"/>
      <c r="O531" s="22">
        <f>O532</f>
        <v>3225.2</v>
      </c>
      <c r="P531" s="15">
        <f t="shared" si="287"/>
        <v>0</v>
      </c>
      <c r="Q531" s="22">
        <f t="shared" si="287"/>
        <v>0</v>
      </c>
      <c r="R531" s="22">
        <f t="shared" si="287"/>
        <v>0</v>
      </c>
      <c r="S531" s="22">
        <f t="shared" si="287"/>
        <v>0</v>
      </c>
      <c r="T531" s="22">
        <f t="shared" si="287"/>
        <v>3225.2</v>
      </c>
      <c r="U531" s="13"/>
    </row>
    <row r="532" spans="1:21" ht="37.5" x14ac:dyDescent="0.2">
      <c r="A532" s="24" t="s">
        <v>0</v>
      </c>
      <c r="B532" s="6" t="s">
        <v>86</v>
      </c>
      <c r="C532" s="7">
        <v>908</v>
      </c>
      <c r="D532" s="7" t="s">
        <v>21</v>
      </c>
      <c r="E532" s="7">
        <v>10</v>
      </c>
      <c r="F532" s="7" t="s">
        <v>357</v>
      </c>
      <c r="G532" s="9"/>
      <c r="H532" s="15">
        <f>H533+H534+H535</f>
        <v>1566.4</v>
      </c>
      <c r="I532" s="15">
        <f>I533+I534+I535</f>
        <v>0</v>
      </c>
      <c r="J532" s="20">
        <f>J533+J534+J535</f>
        <v>2193.5</v>
      </c>
      <c r="K532" s="15">
        <f>K533+K534+K535</f>
        <v>0</v>
      </c>
      <c r="L532" s="15"/>
      <c r="M532" s="15"/>
      <c r="N532" s="15"/>
      <c r="O532" s="22">
        <f t="shared" ref="O532:T532" si="288">O533+O534+O535</f>
        <v>3225.2</v>
      </c>
      <c r="P532" s="15">
        <f t="shared" si="288"/>
        <v>0</v>
      </c>
      <c r="Q532" s="22">
        <f t="shared" si="288"/>
        <v>0</v>
      </c>
      <c r="R532" s="22">
        <f t="shared" si="288"/>
        <v>0</v>
      </c>
      <c r="S532" s="22">
        <f t="shared" si="288"/>
        <v>0</v>
      </c>
      <c r="T532" s="22">
        <f t="shared" si="288"/>
        <v>3225.2</v>
      </c>
      <c r="U532" s="13"/>
    </row>
    <row r="533" spans="1:21" ht="75" x14ac:dyDescent="0.2">
      <c r="A533" s="24"/>
      <c r="B533" s="6" t="s">
        <v>16</v>
      </c>
      <c r="C533" s="7">
        <v>908</v>
      </c>
      <c r="D533" s="7" t="s">
        <v>21</v>
      </c>
      <c r="E533" s="7">
        <v>10</v>
      </c>
      <c r="F533" s="7" t="s">
        <v>357</v>
      </c>
      <c r="G533" s="9" t="s">
        <v>17</v>
      </c>
      <c r="H533" s="15">
        <v>1473.3</v>
      </c>
      <c r="I533" s="15"/>
      <c r="J533" s="20">
        <f>1505.4+454.6</f>
        <v>1960</v>
      </c>
      <c r="K533" s="22"/>
      <c r="L533" s="22"/>
      <c r="M533" s="22"/>
      <c r="N533" s="22"/>
      <c r="O533" s="22">
        <v>2862.2</v>
      </c>
      <c r="P533" s="15"/>
      <c r="Q533" s="19"/>
      <c r="R533" s="19"/>
      <c r="S533" s="19"/>
      <c r="T533" s="69">
        <f>O533+P533+Q533+R533+S533</f>
        <v>2862.2</v>
      </c>
      <c r="U533" s="13"/>
    </row>
    <row r="534" spans="1:21" ht="37.5" x14ac:dyDescent="0.2">
      <c r="A534" s="24"/>
      <c r="B534" s="6" t="s">
        <v>165</v>
      </c>
      <c r="C534" s="7">
        <v>908</v>
      </c>
      <c r="D534" s="7" t="s">
        <v>21</v>
      </c>
      <c r="E534" s="7">
        <v>10</v>
      </c>
      <c r="F534" s="7" t="s">
        <v>357</v>
      </c>
      <c r="G534" s="9" t="s">
        <v>7</v>
      </c>
      <c r="H534" s="15">
        <v>92.7</v>
      </c>
      <c r="I534" s="15"/>
      <c r="J534" s="20">
        <f>32.8+4.9+13.6+79+94.7+8</f>
        <v>233</v>
      </c>
      <c r="K534" s="22"/>
      <c r="L534" s="22"/>
      <c r="M534" s="22"/>
      <c r="N534" s="22"/>
      <c r="O534" s="22">
        <v>362.5</v>
      </c>
      <c r="P534" s="15">
        <v>0</v>
      </c>
      <c r="Q534" s="22">
        <v>0</v>
      </c>
      <c r="R534" s="19"/>
      <c r="S534" s="19"/>
      <c r="T534" s="69">
        <f>O534+P534+Q534+R534+S534</f>
        <v>362.5</v>
      </c>
      <c r="U534" s="13"/>
    </row>
    <row r="535" spans="1:21" ht="18.75" x14ac:dyDescent="0.2">
      <c r="A535" s="24"/>
      <c r="B535" s="6" t="s">
        <v>18</v>
      </c>
      <c r="C535" s="7">
        <v>908</v>
      </c>
      <c r="D535" s="7" t="s">
        <v>21</v>
      </c>
      <c r="E535" s="7">
        <v>10</v>
      </c>
      <c r="F535" s="7" t="s">
        <v>357</v>
      </c>
      <c r="G535" s="9">
        <v>800</v>
      </c>
      <c r="H535" s="15">
        <v>0.4</v>
      </c>
      <c r="I535" s="15"/>
      <c r="J535" s="20">
        <v>0.5</v>
      </c>
      <c r="K535" s="22"/>
      <c r="L535" s="22"/>
      <c r="M535" s="22"/>
      <c r="N535" s="22"/>
      <c r="O535" s="22">
        <v>0.5</v>
      </c>
      <c r="P535" s="15"/>
      <c r="Q535" s="19"/>
      <c r="R535" s="19"/>
      <c r="S535" s="19"/>
      <c r="T535" s="69">
        <f>O535+P535+Q535+R535+S535</f>
        <v>0.5</v>
      </c>
      <c r="U535" s="13"/>
    </row>
    <row r="536" spans="1:21" ht="18.75" x14ac:dyDescent="0.2">
      <c r="A536" s="24"/>
      <c r="B536" s="6" t="s">
        <v>96</v>
      </c>
      <c r="C536" s="7">
        <v>908</v>
      </c>
      <c r="D536" s="8" t="s">
        <v>4</v>
      </c>
      <c r="E536" s="8"/>
      <c r="F536" s="7"/>
      <c r="G536" s="9"/>
      <c r="H536" s="15">
        <f>H537+H553+H569+H558</f>
        <v>2696.9</v>
      </c>
      <c r="I536" s="15">
        <f>I537+I553+I569+I558</f>
        <v>35602.1</v>
      </c>
      <c r="J536" s="20">
        <f>J537+J553+J569+J558</f>
        <v>5100.6000000000004</v>
      </c>
      <c r="K536" s="15">
        <f>K537+K553+K569+K558</f>
        <v>210.8</v>
      </c>
      <c r="L536" s="15"/>
      <c r="M536" s="15"/>
      <c r="N536" s="15"/>
      <c r="O536" s="22">
        <f t="shared" ref="O536:T536" si="289">O537+O551+O558+O569</f>
        <v>14012</v>
      </c>
      <c r="P536" s="15">
        <f t="shared" si="289"/>
        <v>31542.5</v>
      </c>
      <c r="Q536" s="22">
        <f t="shared" si="289"/>
        <v>0</v>
      </c>
      <c r="R536" s="22">
        <f t="shared" si="289"/>
        <v>0</v>
      </c>
      <c r="S536" s="22">
        <f t="shared" si="289"/>
        <v>0</v>
      </c>
      <c r="T536" s="22">
        <f t="shared" si="289"/>
        <v>67210.437059999997</v>
      </c>
      <c r="U536" s="13"/>
    </row>
    <row r="537" spans="1:21" ht="18.75" x14ac:dyDescent="0.2">
      <c r="A537" s="24"/>
      <c r="B537" s="6" t="s">
        <v>38</v>
      </c>
      <c r="C537" s="7">
        <v>908</v>
      </c>
      <c r="D537" s="8" t="s">
        <v>4</v>
      </c>
      <c r="E537" s="8" t="s">
        <v>13</v>
      </c>
      <c r="F537" s="7"/>
      <c r="G537" s="9"/>
      <c r="H537" s="15">
        <f t="shared" ref="H537:K539" si="290">H538</f>
        <v>150</v>
      </c>
      <c r="I537" s="15">
        <f>I538+I547</f>
        <v>142.6</v>
      </c>
      <c r="J537" s="20">
        <f>J538+J547</f>
        <v>150</v>
      </c>
      <c r="K537" s="15">
        <f>K538+K547</f>
        <v>210.8</v>
      </c>
      <c r="L537" s="15"/>
      <c r="M537" s="15"/>
      <c r="N537" s="15"/>
      <c r="O537" s="22">
        <f t="shared" ref="O537:T537" si="291">O538+O547</f>
        <v>200</v>
      </c>
      <c r="P537" s="15">
        <f t="shared" si="291"/>
        <v>599</v>
      </c>
      <c r="Q537" s="22">
        <f t="shared" si="291"/>
        <v>0</v>
      </c>
      <c r="R537" s="22">
        <f t="shared" si="291"/>
        <v>0</v>
      </c>
      <c r="S537" s="22">
        <f t="shared" si="291"/>
        <v>0</v>
      </c>
      <c r="T537" s="22">
        <f t="shared" si="291"/>
        <v>1825</v>
      </c>
      <c r="U537" s="13"/>
    </row>
    <row r="538" spans="1:21" ht="37.5" x14ac:dyDescent="0.2">
      <c r="A538" s="24"/>
      <c r="B538" s="6" t="s">
        <v>521</v>
      </c>
      <c r="C538" s="7">
        <v>908</v>
      </c>
      <c r="D538" s="8" t="s">
        <v>4</v>
      </c>
      <c r="E538" s="8" t="s">
        <v>13</v>
      </c>
      <c r="F538" s="7" t="s">
        <v>207</v>
      </c>
      <c r="G538" s="9"/>
      <c r="H538" s="15">
        <f t="shared" si="290"/>
        <v>150</v>
      </c>
      <c r="I538" s="15">
        <f t="shared" si="290"/>
        <v>0</v>
      </c>
      <c r="J538" s="20">
        <f>J539+J544</f>
        <v>150</v>
      </c>
      <c r="K538" s="15">
        <f t="shared" si="290"/>
        <v>0</v>
      </c>
      <c r="L538" s="15"/>
      <c r="M538" s="15"/>
      <c r="N538" s="15"/>
      <c r="O538" s="22">
        <f t="shared" ref="O538:T538" si="292">O539</f>
        <v>200</v>
      </c>
      <c r="P538" s="15">
        <f t="shared" si="292"/>
        <v>0</v>
      </c>
      <c r="Q538" s="22">
        <f t="shared" si="292"/>
        <v>0</v>
      </c>
      <c r="R538" s="22">
        <f t="shared" si="292"/>
        <v>0</v>
      </c>
      <c r="S538" s="22">
        <f t="shared" si="292"/>
        <v>0</v>
      </c>
      <c r="T538" s="22">
        <f t="shared" si="292"/>
        <v>200</v>
      </c>
      <c r="U538" s="13"/>
    </row>
    <row r="539" spans="1:21" ht="18.75" x14ac:dyDescent="0.2">
      <c r="A539" s="24"/>
      <c r="B539" s="6" t="s">
        <v>365</v>
      </c>
      <c r="C539" s="7">
        <v>908</v>
      </c>
      <c r="D539" s="8" t="s">
        <v>4</v>
      </c>
      <c r="E539" s="8" t="s">
        <v>13</v>
      </c>
      <c r="F539" s="7" t="s">
        <v>364</v>
      </c>
      <c r="G539" s="9"/>
      <c r="H539" s="15">
        <f t="shared" si="290"/>
        <v>150</v>
      </c>
      <c r="I539" s="15">
        <f t="shared" si="290"/>
        <v>0</v>
      </c>
      <c r="J539" s="20">
        <f t="shared" si="290"/>
        <v>150</v>
      </c>
      <c r="K539" s="15">
        <f>K540+K544</f>
        <v>0</v>
      </c>
      <c r="L539" s="15"/>
      <c r="M539" s="15"/>
      <c r="N539" s="15"/>
      <c r="O539" s="22">
        <f t="shared" ref="O539:T539" si="293">O540+O544</f>
        <v>200</v>
      </c>
      <c r="P539" s="15">
        <f t="shared" si="293"/>
        <v>0</v>
      </c>
      <c r="Q539" s="22">
        <f t="shared" si="293"/>
        <v>0</v>
      </c>
      <c r="R539" s="22">
        <f t="shared" si="293"/>
        <v>0</v>
      </c>
      <c r="S539" s="22">
        <f t="shared" si="293"/>
        <v>0</v>
      </c>
      <c r="T539" s="22">
        <f t="shared" si="293"/>
        <v>200</v>
      </c>
      <c r="U539" s="13"/>
    </row>
    <row r="540" spans="1:21" ht="37.5" x14ac:dyDescent="0.2">
      <c r="A540" s="24"/>
      <c r="B540" s="6" t="s">
        <v>97</v>
      </c>
      <c r="C540" s="7">
        <v>908</v>
      </c>
      <c r="D540" s="8" t="s">
        <v>4</v>
      </c>
      <c r="E540" s="8" t="s">
        <v>13</v>
      </c>
      <c r="F540" s="7" t="s">
        <v>363</v>
      </c>
      <c r="G540" s="9"/>
      <c r="H540" s="15">
        <f>H542</f>
        <v>150</v>
      </c>
      <c r="I540" s="15">
        <f>I542</f>
        <v>0</v>
      </c>
      <c r="J540" s="20">
        <f>J542+J541+J543</f>
        <v>150</v>
      </c>
      <c r="K540" s="15">
        <f>K542+K541+K543</f>
        <v>0</v>
      </c>
      <c r="L540" s="15"/>
      <c r="M540" s="15"/>
      <c r="N540" s="15"/>
      <c r="O540" s="22">
        <f t="shared" ref="O540:T540" si="294">O541+O542+O543</f>
        <v>200</v>
      </c>
      <c r="P540" s="15">
        <f t="shared" si="294"/>
        <v>0</v>
      </c>
      <c r="Q540" s="22">
        <f t="shared" si="294"/>
        <v>0</v>
      </c>
      <c r="R540" s="22">
        <f t="shared" si="294"/>
        <v>0</v>
      </c>
      <c r="S540" s="22">
        <f t="shared" si="294"/>
        <v>0</v>
      </c>
      <c r="T540" s="22">
        <f t="shared" si="294"/>
        <v>200</v>
      </c>
      <c r="U540" s="13"/>
    </row>
    <row r="541" spans="1:21" ht="37.5" x14ac:dyDescent="0.2">
      <c r="A541" s="24"/>
      <c r="B541" s="6" t="s">
        <v>165</v>
      </c>
      <c r="C541" s="7">
        <v>908</v>
      </c>
      <c r="D541" s="8" t="s">
        <v>4</v>
      </c>
      <c r="E541" s="8" t="s">
        <v>13</v>
      </c>
      <c r="F541" s="7" t="s">
        <v>363</v>
      </c>
      <c r="G541" s="9">
        <v>200</v>
      </c>
      <c r="H541" s="15"/>
      <c r="I541" s="15"/>
      <c r="J541" s="20">
        <v>50</v>
      </c>
      <c r="K541" s="22"/>
      <c r="L541" s="22"/>
      <c r="M541" s="22"/>
      <c r="N541" s="22"/>
      <c r="O541" s="22">
        <v>100</v>
      </c>
      <c r="P541" s="15">
        <v>0</v>
      </c>
      <c r="Q541" s="19"/>
      <c r="R541" s="19"/>
      <c r="S541" s="19"/>
      <c r="T541" s="69">
        <f>O541+P541+Q541+R541+S541</f>
        <v>100</v>
      </c>
      <c r="U541" s="13"/>
    </row>
    <row r="542" spans="1:21" ht="18.75" x14ac:dyDescent="0.2">
      <c r="A542" s="24"/>
      <c r="B542" s="6" t="s">
        <v>12</v>
      </c>
      <c r="C542" s="7">
        <v>908</v>
      </c>
      <c r="D542" s="8" t="s">
        <v>4</v>
      </c>
      <c r="E542" s="8" t="s">
        <v>13</v>
      </c>
      <c r="F542" s="7" t="s">
        <v>363</v>
      </c>
      <c r="G542" s="9">
        <v>300</v>
      </c>
      <c r="H542" s="15">
        <v>150</v>
      </c>
      <c r="I542" s="15"/>
      <c r="J542" s="20">
        <v>5</v>
      </c>
      <c r="K542" s="22"/>
      <c r="L542" s="22"/>
      <c r="M542" s="22"/>
      <c r="N542" s="22"/>
      <c r="O542" s="22">
        <v>5</v>
      </c>
      <c r="P542" s="15"/>
      <c r="Q542" s="19"/>
      <c r="R542" s="19"/>
      <c r="S542" s="19"/>
      <c r="T542" s="69">
        <f>O542+P542+Q542+R542+S542</f>
        <v>5</v>
      </c>
      <c r="U542" s="13"/>
    </row>
    <row r="543" spans="1:21" ht="18" customHeight="1" x14ac:dyDescent="0.2">
      <c r="A543" s="24"/>
      <c r="B543" s="6" t="s">
        <v>18</v>
      </c>
      <c r="C543" s="7">
        <v>908</v>
      </c>
      <c r="D543" s="8" t="s">
        <v>4</v>
      </c>
      <c r="E543" s="8" t="s">
        <v>13</v>
      </c>
      <c r="F543" s="7" t="s">
        <v>363</v>
      </c>
      <c r="G543" s="9">
        <v>800</v>
      </c>
      <c r="H543" s="15"/>
      <c r="I543" s="15"/>
      <c r="J543" s="20">
        <v>95</v>
      </c>
      <c r="K543" s="22"/>
      <c r="L543" s="22"/>
      <c r="M543" s="22"/>
      <c r="N543" s="22"/>
      <c r="O543" s="22">
        <v>95</v>
      </c>
      <c r="P543" s="15"/>
      <c r="Q543" s="19"/>
      <c r="R543" s="19"/>
      <c r="S543" s="19"/>
      <c r="T543" s="69">
        <f>O543+P543+Q543+R543+S543</f>
        <v>95</v>
      </c>
      <c r="U543" s="13"/>
    </row>
    <row r="544" spans="1:21" ht="18.75" hidden="1" x14ac:dyDescent="0.2">
      <c r="A544" s="24"/>
      <c r="B544" s="6" t="s">
        <v>454</v>
      </c>
      <c r="C544" s="7">
        <v>908</v>
      </c>
      <c r="D544" s="8" t="s">
        <v>4</v>
      </c>
      <c r="E544" s="8" t="s">
        <v>13</v>
      </c>
      <c r="F544" s="7" t="s">
        <v>361</v>
      </c>
      <c r="G544" s="9"/>
      <c r="H544" s="15"/>
      <c r="I544" s="15"/>
      <c r="J544" s="20">
        <f>J545</f>
        <v>0</v>
      </c>
      <c r="K544" s="22">
        <f>K545</f>
        <v>0</v>
      </c>
      <c r="L544" s="22"/>
      <c r="M544" s="22"/>
      <c r="N544" s="22"/>
      <c r="O544" s="22">
        <f t="shared" ref="O544:T545" si="295">O545</f>
        <v>0</v>
      </c>
      <c r="P544" s="15">
        <f t="shared" si="295"/>
        <v>0</v>
      </c>
      <c r="Q544" s="22">
        <f t="shared" si="295"/>
        <v>0</v>
      </c>
      <c r="R544" s="22">
        <f t="shared" si="295"/>
        <v>0</v>
      </c>
      <c r="S544" s="22">
        <f t="shared" si="295"/>
        <v>0</v>
      </c>
      <c r="T544" s="22">
        <f t="shared" si="295"/>
        <v>0</v>
      </c>
      <c r="U544" s="13"/>
    </row>
    <row r="545" spans="1:21" ht="37.5" hidden="1" x14ac:dyDescent="0.2">
      <c r="A545" s="24"/>
      <c r="B545" s="6" t="s">
        <v>471</v>
      </c>
      <c r="C545" s="7">
        <v>908</v>
      </c>
      <c r="D545" s="8" t="s">
        <v>4</v>
      </c>
      <c r="E545" s="8" t="s">
        <v>13</v>
      </c>
      <c r="F545" s="7" t="s">
        <v>470</v>
      </c>
      <c r="G545" s="9"/>
      <c r="H545" s="15"/>
      <c r="I545" s="15"/>
      <c r="J545" s="20">
        <f>J546</f>
        <v>0</v>
      </c>
      <c r="K545" s="22">
        <f>K546</f>
        <v>0</v>
      </c>
      <c r="L545" s="22"/>
      <c r="M545" s="22"/>
      <c r="N545" s="22"/>
      <c r="O545" s="22">
        <f t="shared" si="295"/>
        <v>0</v>
      </c>
      <c r="P545" s="15">
        <f t="shared" si="295"/>
        <v>0</v>
      </c>
      <c r="Q545" s="22">
        <f t="shared" si="295"/>
        <v>0</v>
      </c>
      <c r="R545" s="22">
        <f t="shared" si="295"/>
        <v>0</v>
      </c>
      <c r="S545" s="22">
        <f t="shared" si="295"/>
        <v>0</v>
      </c>
      <c r="T545" s="22">
        <f t="shared" si="295"/>
        <v>0</v>
      </c>
      <c r="U545" s="13"/>
    </row>
    <row r="546" spans="1:21" ht="37.5" hidden="1" x14ac:dyDescent="0.2">
      <c r="A546" s="24"/>
      <c r="B546" s="6" t="s">
        <v>165</v>
      </c>
      <c r="C546" s="7">
        <v>908</v>
      </c>
      <c r="D546" s="8" t="s">
        <v>4</v>
      </c>
      <c r="E546" s="8" t="s">
        <v>13</v>
      </c>
      <c r="F546" s="7" t="s">
        <v>470</v>
      </c>
      <c r="G546" s="9">
        <v>200</v>
      </c>
      <c r="H546" s="15"/>
      <c r="I546" s="15"/>
      <c r="J546" s="20">
        <v>0</v>
      </c>
      <c r="K546" s="22">
        <v>0</v>
      </c>
      <c r="L546" s="22"/>
      <c r="M546" s="22"/>
      <c r="N546" s="22"/>
      <c r="O546" s="22">
        <f>J546+K546+M546+N546+L546</f>
        <v>0</v>
      </c>
      <c r="P546" s="15"/>
      <c r="Q546" s="19"/>
      <c r="R546" s="19"/>
      <c r="S546" s="19"/>
      <c r="T546" s="69">
        <f>O546+P546+Q546+R546+S546</f>
        <v>0</v>
      </c>
      <c r="U546" s="13"/>
    </row>
    <row r="547" spans="1:21" ht="18.75" x14ac:dyDescent="0.2">
      <c r="A547" s="24"/>
      <c r="B547" s="6" t="s">
        <v>26</v>
      </c>
      <c r="C547" s="7">
        <v>908</v>
      </c>
      <c r="D547" s="8" t="s">
        <v>4</v>
      </c>
      <c r="E547" s="8" t="s">
        <v>13</v>
      </c>
      <c r="F547" s="7" t="s">
        <v>130</v>
      </c>
      <c r="G547" s="9"/>
      <c r="H547" s="15"/>
      <c r="I547" s="15">
        <f>I548</f>
        <v>142.6</v>
      </c>
      <c r="J547" s="20">
        <f>J548</f>
        <v>0</v>
      </c>
      <c r="K547" s="15">
        <f>K548</f>
        <v>210.8</v>
      </c>
      <c r="L547" s="15"/>
      <c r="M547" s="15"/>
      <c r="N547" s="15"/>
      <c r="O547" s="22">
        <f>O548</f>
        <v>0</v>
      </c>
      <c r="P547" s="15">
        <f t="shared" ref="P547:T548" si="296">P548</f>
        <v>599</v>
      </c>
      <c r="Q547" s="22">
        <f t="shared" si="296"/>
        <v>0</v>
      </c>
      <c r="R547" s="22">
        <f t="shared" si="296"/>
        <v>0</v>
      </c>
      <c r="S547" s="22">
        <f t="shared" si="296"/>
        <v>0</v>
      </c>
      <c r="T547" s="22">
        <f t="shared" si="296"/>
        <v>1625</v>
      </c>
      <c r="U547" s="13"/>
    </row>
    <row r="548" spans="1:21" ht="37.5" x14ac:dyDescent="0.2">
      <c r="A548" s="24"/>
      <c r="B548" s="6" t="s">
        <v>396</v>
      </c>
      <c r="C548" s="7">
        <v>908</v>
      </c>
      <c r="D548" s="8" t="s">
        <v>4</v>
      </c>
      <c r="E548" s="8" t="s">
        <v>13</v>
      </c>
      <c r="F548" s="7" t="s">
        <v>395</v>
      </c>
      <c r="G548" s="9"/>
      <c r="H548" s="15"/>
      <c r="I548" s="15">
        <f>I550</f>
        <v>142.6</v>
      </c>
      <c r="J548" s="20">
        <f>J550+J549</f>
        <v>0</v>
      </c>
      <c r="K548" s="15">
        <f>K550+K549</f>
        <v>210.8</v>
      </c>
      <c r="L548" s="15"/>
      <c r="M548" s="15"/>
      <c r="N548" s="15"/>
      <c r="O548" s="22">
        <f>O549</f>
        <v>0</v>
      </c>
      <c r="P548" s="15">
        <f t="shared" si="296"/>
        <v>599</v>
      </c>
      <c r="Q548" s="22">
        <f t="shared" si="296"/>
        <v>0</v>
      </c>
      <c r="R548" s="22">
        <f t="shared" si="296"/>
        <v>0</v>
      </c>
      <c r="S548" s="22">
        <f t="shared" si="296"/>
        <v>0</v>
      </c>
      <c r="T548" s="22">
        <f t="shared" si="296"/>
        <v>1625</v>
      </c>
      <c r="U548" s="13"/>
    </row>
    <row r="549" spans="1:21" ht="41.25" customHeight="1" x14ac:dyDescent="0.2">
      <c r="A549" s="24"/>
      <c r="B549" s="6" t="s">
        <v>165</v>
      </c>
      <c r="C549" s="7">
        <v>908</v>
      </c>
      <c r="D549" s="8" t="s">
        <v>4</v>
      </c>
      <c r="E549" s="8" t="s">
        <v>13</v>
      </c>
      <c r="F549" s="7" t="s">
        <v>395</v>
      </c>
      <c r="G549" s="9">
        <v>200</v>
      </c>
      <c r="H549" s="15"/>
      <c r="I549" s="15"/>
      <c r="J549" s="20">
        <v>0</v>
      </c>
      <c r="K549" s="15">
        <v>210.8</v>
      </c>
      <c r="L549" s="15"/>
      <c r="M549" s="15"/>
      <c r="N549" s="15"/>
      <c r="O549" s="22"/>
      <c r="P549" s="15">
        <v>599</v>
      </c>
      <c r="Q549" s="19"/>
      <c r="R549" s="19"/>
      <c r="S549" s="19"/>
      <c r="T549" s="69">
        <f>599+1026</f>
        <v>1625</v>
      </c>
      <c r="U549" s="13"/>
    </row>
    <row r="550" spans="1:21" ht="21" hidden="1" customHeight="1" x14ac:dyDescent="0.2">
      <c r="A550" s="24"/>
      <c r="B550" s="6" t="s">
        <v>115</v>
      </c>
      <c r="C550" s="7">
        <v>908</v>
      </c>
      <c r="D550" s="8" t="s">
        <v>4</v>
      </c>
      <c r="E550" s="8" t="s">
        <v>13</v>
      </c>
      <c r="F550" s="7" t="s">
        <v>395</v>
      </c>
      <c r="G550" s="9">
        <v>500</v>
      </c>
      <c r="H550" s="15"/>
      <c r="I550" s="15">
        <v>142.6</v>
      </c>
      <c r="J550" s="20"/>
      <c r="K550" s="22"/>
      <c r="L550" s="22"/>
      <c r="M550" s="22"/>
      <c r="N550" s="22"/>
      <c r="O550" s="22">
        <f>J550+K550+M550+N550</f>
        <v>0</v>
      </c>
      <c r="P550" s="15"/>
      <c r="Q550" s="19"/>
      <c r="R550" s="19"/>
      <c r="S550" s="19"/>
      <c r="T550" s="69">
        <f>O550+P550+Q550+R550+S550</f>
        <v>0</v>
      </c>
      <c r="U550" s="13"/>
    </row>
    <row r="551" spans="1:21" ht="18.75" x14ac:dyDescent="0.2">
      <c r="A551" s="24"/>
      <c r="B551" s="6" t="s">
        <v>208</v>
      </c>
      <c r="C551" s="7">
        <v>908</v>
      </c>
      <c r="D551" s="8" t="s">
        <v>4</v>
      </c>
      <c r="E551" s="8" t="s">
        <v>30</v>
      </c>
      <c r="F551" s="7"/>
      <c r="G551" s="9"/>
      <c r="H551" s="15">
        <f t="shared" ref="H551:K554" si="297">H552</f>
        <v>746.3</v>
      </c>
      <c r="I551" s="15">
        <f t="shared" si="297"/>
        <v>0</v>
      </c>
      <c r="J551" s="20">
        <f t="shared" si="297"/>
        <v>1200</v>
      </c>
      <c r="K551" s="15">
        <f t="shared" si="297"/>
        <v>0</v>
      </c>
      <c r="L551" s="15"/>
      <c r="M551" s="15"/>
      <c r="N551" s="15"/>
      <c r="O551" s="22">
        <f>O552</f>
        <v>2172.6</v>
      </c>
      <c r="P551" s="15">
        <f t="shared" ref="P551:T554" si="298">P552</f>
        <v>0</v>
      </c>
      <c r="Q551" s="22">
        <f t="shared" si="298"/>
        <v>0</v>
      </c>
      <c r="R551" s="22">
        <f t="shared" si="298"/>
        <v>0</v>
      </c>
      <c r="S551" s="22">
        <f t="shared" si="298"/>
        <v>0</v>
      </c>
      <c r="T551" s="22">
        <f t="shared" si="298"/>
        <v>2172.6</v>
      </c>
      <c r="U551" s="13"/>
    </row>
    <row r="552" spans="1:21" ht="37.5" x14ac:dyDescent="0.2">
      <c r="A552" s="24"/>
      <c r="B552" s="6" t="s">
        <v>71</v>
      </c>
      <c r="C552" s="7">
        <v>908</v>
      </c>
      <c r="D552" s="8" t="s">
        <v>4</v>
      </c>
      <c r="E552" s="8" t="s">
        <v>30</v>
      </c>
      <c r="F552" s="7" t="s">
        <v>154</v>
      </c>
      <c r="G552" s="9"/>
      <c r="H552" s="15">
        <f t="shared" si="297"/>
        <v>746.3</v>
      </c>
      <c r="I552" s="15">
        <f t="shared" si="297"/>
        <v>0</v>
      </c>
      <c r="J552" s="20">
        <f t="shared" si="297"/>
        <v>1200</v>
      </c>
      <c r="K552" s="15">
        <f t="shared" si="297"/>
        <v>0</v>
      </c>
      <c r="L552" s="15"/>
      <c r="M552" s="15"/>
      <c r="N552" s="15"/>
      <c r="O552" s="22">
        <f>O553</f>
        <v>2172.6</v>
      </c>
      <c r="P552" s="15">
        <f t="shared" si="298"/>
        <v>0</v>
      </c>
      <c r="Q552" s="22">
        <f t="shared" si="298"/>
        <v>0</v>
      </c>
      <c r="R552" s="22">
        <f t="shared" si="298"/>
        <v>0</v>
      </c>
      <c r="S552" s="22">
        <f t="shared" si="298"/>
        <v>0</v>
      </c>
      <c r="T552" s="22">
        <f t="shared" si="298"/>
        <v>2172.6</v>
      </c>
      <c r="U552" s="13"/>
    </row>
    <row r="553" spans="1:21" ht="37.5" x14ac:dyDescent="0.2">
      <c r="A553" s="24"/>
      <c r="B553" s="6" t="s">
        <v>292</v>
      </c>
      <c r="C553" s="7">
        <v>908</v>
      </c>
      <c r="D553" s="8" t="s">
        <v>4</v>
      </c>
      <c r="E553" s="8" t="s">
        <v>30</v>
      </c>
      <c r="F553" s="7" t="s">
        <v>219</v>
      </c>
      <c r="G553" s="9"/>
      <c r="H553" s="15">
        <f t="shared" si="297"/>
        <v>746.3</v>
      </c>
      <c r="I553" s="15">
        <f t="shared" si="297"/>
        <v>0</v>
      </c>
      <c r="J553" s="20">
        <f t="shared" si="297"/>
        <v>1200</v>
      </c>
      <c r="K553" s="15">
        <f t="shared" si="297"/>
        <v>0</v>
      </c>
      <c r="L553" s="15"/>
      <c r="M553" s="15"/>
      <c r="N553" s="15"/>
      <c r="O553" s="22">
        <f>O554+O556</f>
        <v>2172.6</v>
      </c>
      <c r="P553" s="15">
        <f t="shared" ref="P553:T553" si="299">P554+P556</f>
        <v>0</v>
      </c>
      <c r="Q553" s="22">
        <f t="shared" si="299"/>
        <v>0</v>
      </c>
      <c r="R553" s="22">
        <f t="shared" si="299"/>
        <v>0</v>
      </c>
      <c r="S553" s="22">
        <f t="shared" si="299"/>
        <v>0</v>
      </c>
      <c r="T553" s="22">
        <f t="shared" si="299"/>
        <v>2172.6</v>
      </c>
      <c r="U553" s="13"/>
    </row>
    <row r="554" spans="1:21" ht="37.5" x14ac:dyDescent="0.2">
      <c r="A554" s="24"/>
      <c r="B554" s="6" t="s">
        <v>293</v>
      </c>
      <c r="C554" s="7">
        <v>908</v>
      </c>
      <c r="D554" s="8" t="s">
        <v>4</v>
      </c>
      <c r="E554" s="8" t="s">
        <v>30</v>
      </c>
      <c r="F554" s="7" t="s">
        <v>290</v>
      </c>
      <c r="G554" s="9"/>
      <c r="H554" s="15">
        <f t="shared" si="297"/>
        <v>746.3</v>
      </c>
      <c r="I554" s="15">
        <f t="shared" si="297"/>
        <v>0</v>
      </c>
      <c r="J554" s="20">
        <f t="shared" si="297"/>
        <v>1200</v>
      </c>
      <c r="K554" s="15">
        <f t="shared" si="297"/>
        <v>0</v>
      </c>
      <c r="L554" s="15"/>
      <c r="M554" s="15"/>
      <c r="N554" s="15"/>
      <c r="O554" s="22">
        <f>O555</f>
        <v>1533.6</v>
      </c>
      <c r="P554" s="15">
        <f t="shared" ref="P554:R554" si="300">P555</f>
        <v>0</v>
      </c>
      <c r="Q554" s="22">
        <f t="shared" si="300"/>
        <v>0</v>
      </c>
      <c r="R554" s="22">
        <f t="shared" si="300"/>
        <v>0</v>
      </c>
      <c r="S554" s="22">
        <f t="shared" si="298"/>
        <v>0</v>
      </c>
      <c r="T554" s="22">
        <f t="shared" si="298"/>
        <v>1533.6</v>
      </c>
      <c r="U554" s="13"/>
    </row>
    <row r="555" spans="1:21" ht="18.75" x14ac:dyDescent="0.2">
      <c r="A555" s="24"/>
      <c r="B555" s="6" t="s">
        <v>18</v>
      </c>
      <c r="C555" s="7">
        <v>908</v>
      </c>
      <c r="D555" s="8" t="s">
        <v>4</v>
      </c>
      <c r="E555" s="8" t="s">
        <v>30</v>
      </c>
      <c r="F555" s="7" t="s">
        <v>290</v>
      </c>
      <c r="G555" s="9">
        <v>800</v>
      </c>
      <c r="H555" s="15">
        <v>746.3</v>
      </c>
      <c r="I555" s="15"/>
      <c r="J555" s="20">
        <v>1200</v>
      </c>
      <c r="K555" s="22"/>
      <c r="L555" s="22"/>
      <c r="M555" s="22"/>
      <c r="N555" s="22"/>
      <c r="O555" s="22">
        <v>1533.6</v>
      </c>
      <c r="P555" s="15"/>
      <c r="Q555" s="22">
        <v>0</v>
      </c>
      <c r="R555" s="22"/>
      <c r="S555" s="22"/>
      <c r="T555" s="69">
        <f>O555+P555+Q555+R555+S555</f>
        <v>1533.6</v>
      </c>
      <c r="U555" s="13"/>
    </row>
    <row r="556" spans="1:21" ht="45" customHeight="1" x14ac:dyDescent="0.2">
      <c r="A556" s="24"/>
      <c r="B556" s="6" t="s">
        <v>523</v>
      </c>
      <c r="C556" s="7">
        <v>908</v>
      </c>
      <c r="D556" s="8" t="s">
        <v>4</v>
      </c>
      <c r="E556" s="8" t="s">
        <v>30</v>
      </c>
      <c r="F556" s="7" t="s">
        <v>524</v>
      </c>
      <c r="G556" s="9"/>
      <c r="H556" s="15"/>
      <c r="I556" s="15"/>
      <c r="J556" s="20"/>
      <c r="K556" s="22"/>
      <c r="L556" s="22"/>
      <c r="M556" s="22"/>
      <c r="N556" s="22"/>
      <c r="O556" s="22">
        <f t="shared" ref="O556:T556" si="301">O557</f>
        <v>639</v>
      </c>
      <c r="P556" s="15">
        <f t="shared" si="301"/>
        <v>0</v>
      </c>
      <c r="Q556" s="22">
        <f t="shared" si="301"/>
        <v>0</v>
      </c>
      <c r="R556" s="22">
        <f t="shared" si="301"/>
        <v>0</v>
      </c>
      <c r="S556" s="22">
        <f t="shared" si="301"/>
        <v>0</v>
      </c>
      <c r="T556" s="69">
        <f t="shared" si="301"/>
        <v>639</v>
      </c>
      <c r="U556" s="13"/>
    </row>
    <row r="557" spans="1:21" ht="18" customHeight="1" x14ac:dyDescent="0.2">
      <c r="A557" s="24"/>
      <c r="B557" s="6" t="s">
        <v>18</v>
      </c>
      <c r="C557" s="7">
        <v>908</v>
      </c>
      <c r="D557" s="8" t="s">
        <v>4</v>
      </c>
      <c r="E557" s="8" t="s">
        <v>30</v>
      </c>
      <c r="F557" s="7" t="s">
        <v>524</v>
      </c>
      <c r="G557" s="9">
        <v>800</v>
      </c>
      <c r="H557" s="15"/>
      <c r="I557" s="15"/>
      <c r="J557" s="20"/>
      <c r="K557" s="22"/>
      <c r="L557" s="22"/>
      <c r="M557" s="22"/>
      <c r="N557" s="22"/>
      <c r="O557" s="22">
        <v>639</v>
      </c>
      <c r="P557" s="15"/>
      <c r="Q557" s="22">
        <v>0</v>
      </c>
      <c r="R557" s="22"/>
      <c r="S557" s="22"/>
      <c r="T557" s="69">
        <f>O557+P557+Q557+R557+S557</f>
        <v>639</v>
      </c>
      <c r="U557" s="13"/>
    </row>
    <row r="558" spans="1:21" ht="18.75" x14ac:dyDescent="0.2">
      <c r="A558" s="24"/>
      <c r="B558" s="6" t="s">
        <v>126</v>
      </c>
      <c r="C558" s="7">
        <v>908</v>
      </c>
      <c r="D558" s="8" t="s">
        <v>4</v>
      </c>
      <c r="E558" s="8" t="s">
        <v>14</v>
      </c>
      <c r="F558" s="7"/>
      <c r="G558" s="9"/>
      <c r="H558" s="15">
        <f>H559+H565</f>
        <v>475.6</v>
      </c>
      <c r="I558" s="15">
        <f>I559+I565</f>
        <v>35459.5</v>
      </c>
      <c r="J558" s="20">
        <f>J559+J565</f>
        <v>475.6</v>
      </c>
      <c r="K558" s="15">
        <f>K559+K565</f>
        <v>0</v>
      </c>
      <c r="L558" s="15"/>
      <c r="M558" s="15"/>
      <c r="N558" s="15"/>
      <c r="O558" s="22">
        <f t="shared" ref="O558:T558" si="302">O559+O565+O563</f>
        <v>784.4</v>
      </c>
      <c r="P558" s="15">
        <f t="shared" si="302"/>
        <v>30943.5</v>
      </c>
      <c r="Q558" s="22">
        <f t="shared" si="302"/>
        <v>0</v>
      </c>
      <c r="R558" s="22">
        <f t="shared" si="302"/>
        <v>0</v>
      </c>
      <c r="S558" s="22">
        <f t="shared" si="302"/>
        <v>0</v>
      </c>
      <c r="T558" s="22">
        <f t="shared" si="302"/>
        <v>33518.887060000001</v>
      </c>
      <c r="U558" s="13"/>
    </row>
    <row r="559" spans="1:21" ht="37.5" x14ac:dyDescent="0.2">
      <c r="A559" s="24"/>
      <c r="B559" s="6" t="s">
        <v>114</v>
      </c>
      <c r="C559" s="7">
        <v>908</v>
      </c>
      <c r="D559" s="8" t="s">
        <v>4</v>
      </c>
      <c r="E559" s="8" t="s">
        <v>14</v>
      </c>
      <c r="F559" s="7" t="s">
        <v>201</v>
      </c>
      <c r="G559" s="9"/>
      <c r="H559" s="15">
        <f t="shared" ref="H559:K561" si="303">H560</f>
        <v>475.6</v>
      </c>
      <c r="I559" s="15">
        <f t="shared" si="303"/>
        <v>0</v>
      </c>
      <c r="J559" s="20">
        <f t="shared" si="303"/>
        <v>475.6</v>
      </c>
      <c r="K559" s="15">
        <f t="shared" si="303"/>
        <v>0</v>
      </c>
      <c r="L559" s="15"/>
      <c r="M559" s="15"/>
      <c r="N559" s="15"/>
      <c r="O559" s="22">
        <f>O560</f>
        <v>784.4</v>
      </c>
      <c r="P559" s="15">
        <f t="shared" ref="P559:T561" si="304">P560</f>
        <v>0</v>
      </c>
      <c r="Q559" s="22">
        <f t="shared" si="304"/>
        <v>0</v>
      </c>
      <c r="R559" s="22">
        <f t="shared" si="304"/>
        <v>0</v>
      </c>
      <c r="S559" s="22">
        <f t="shared" si="304"/>
        <v>0</v>
      </c>
      <c r="T559" s="22">
        <f t="shared" si="304"/>
        <v>2575.3470600000001</v>
      </c>
      <c r="U559" s="13"/>
    </row>
    <row r="560" spans="1:21" ht="38.25" customHeight="1" x14ac:dyDescent="0.2">
      <c r="A560" s="24"/>
      <c r="B560" s="6" t="s">
        <v>439</v>
      </c>
      <c r="C560" s="7">
        <v>908</v>
      </c>
      <c r="D560" s="8" t="s">
        <v>4</v>
      </c>
      <c r="E560" s="8" t="s">
        <v>14</v>
      </c>
      <c r="F560" s="7" t="s">
        <v>202</v>
      </c>
      <c r="G560" s="9"/>
      <c r="H560" s="15">
        <f t="shared" si="303"/>
        <v>475.6</v>
      </c>
      <c r="I560" s="15">
        <f t="shared" si="303"/>
        <v>0</v>
      </c>
      <c r="J560" s="20">
        <f t="shared" si="303"/>
        <v>475.6</v>
      </c>
      <c r="K560" s="15">
        <f t="shared" si="303"/>
        <v>0</v>
      </c>
      <c r="L560" s="15"/>
      <c r="M560" s="15"/>
      <c r="N560" s="15"/>
      <c r="O560" s="22">
        <f>O561</f>
        <v>784.4</v>
      </c>
      <c r="P560" s="15">
        <f t="shared" si="304"/>
        <v>0</v>
      </c>
      <c r="Q560" s="22">
        <f t="shared" si="304"/>
        <v>0</v>
      </c>
      <c r="R560" s="22">
        <f t="shared" si="304"/>
        <v>0</v>
      </c>
      <c r="S560" s="22">
        <f t="shared" si="304"/>
        <v>0</v>
      </c>
      <c r="T560" s="22">
        <f t="shared" si="304"/>
        <v>2575.3470600000001</v>
      </c>
      <c r="U560" s="13"/>
    </row>
    <row r="561" spans="1:21" ht="61.5" customHeight="1" x14ac:dyDescent="0.2">
      <c r="A561" s="24"/>
      <c r="B561" s="6" t="s">
        <v>333</v>
      </c>
      <c r="C561" s="7">
        <v>908</v>
      </c>
      <c r="D561" s="8" t="s">
        <v>4</v>
      </c>
      <c r="E561" s="8" t="s">
        <v>14</v>
      </c>
      <c r="F561" s="7" t="s">
        <v>332</v>
      </c>
      <c r="G561" s="9"/>
      <c r="H561" s="15">
        <f t="shared" si="303"/>
        <v>475.6</v>
      </c>
      <c r="I561" s="15">
        <f t="shared" si="303"/>
        <v>0</v>
      </c>
      <c r="J561" s="20">
        <f t="shared" si="303"/>
        <v>475.6</v>
      </c>
      <c r="K561" s="15">
        <f t="shared" si="303"/>
        <v>0</v>
      </c>
      <c r="L561" s="15"/>
      <c r="M561" s="15"/>
      <c r="N561" s="15"/>
      <c r="O561" s="22">
        <f>O562</f>
        <v>784.4</v>
      </c>
      <c r="P561" s="15">
        <f t="shared" si="304"/>
        <v>0</v>
      </c>
      <c r="Q561" s="22">
        <f t="shared" si="304"/>
        <v>0</v>
      </c>
      <c r="R561" s="22">
        <f t="shared" si="304"/>
        <v>0</v>
      </c>
      <c r="S561" s="22">
        <f t="shared" si="304"/>
        <v>0</v>
      </c>
      <c r="T561" s="22">
        <f t="shared" si="304"/>
        <v>2575.3470600000001</v>
      </c>
      <c r="U561" s="13"/>
    </row>
    <row r="562" spans="1:21" ht="42.75" customHeight="1" x14ac:dyDescent="0.2">
      <c r="A562" s="24"/>
      <c r="B562" s="6" t="s">
        <v>165</v>
      </c>
      <c r="C562" s="7">
        <v>908</v>
      </c>
      <c r="D562" s="8" t="s">
        <v>4</v>
      </c>
      <c r="E562" s="8" t="s">
        <v>14</v>
      </c>
      <c r="F562" s="7" t="s">
        <v>332</v>
      </c>
      <c r="G562" s="9">
        <v>200</v>
      </c>
      <c r="H562" s="15">
        <v>475.6</v>
      </c>
      <c r="I562" s="15"/>
      <c r="J562" s="20">
        <v>475.6</v>
      </c>
      <c r="K562" s="22">
        <v>0</v>
      </c>
      <c r="L562" s="22"/>
      <c r="M562" s="22"/>
      <c r="N562" s="22"/>
      <c r="O562" s="22">
        <v>784.4</v>
      </c>
      <c r="P562" s="15">
        <f>P563</f>
        <v>0</v>
      </c>
      <c r="Q562" s="22">
        <v>0</v>
      </c>
      <c r="R562" s="22">
        <f>R563</f>
        <v>0</v>
      </c>
      <c r="S562" s="22">
        <f>S563</f>
        <v>0</v>
      </c>
      <c r="T562" s="72">
        <f>784.4+1790.94706</f>
        <v>2575.3470600000001</v>
      </c>
      <c r="U562" s="13"/>
    </row>
    <row r="563" spans="1:21" ht="37.5" hidden="1" x14ac:dyDescent="0.2">
      <c r="A563" s="24"/>
      <c r="B563" s="6" t="s">
        <v>481</v>
      </c>
      <c r="C563" s="7">
        <v>908</v>
      </c>
      <c r="D563" s="8" t="s">
        <v>4</v>
      </c>
      <c r="E563" s="8" t="s">
        <v>14</v>
      </c>
      <c r="F563" s="7" t="s">
        <v>480</v>
      </c>
      <c r="G563" s="9"/>
      <c r="H563" s="15"/>
      <c r="I563" s="15"/>
      <c r="J563" s="20"/>
      <c r="K563" s="22"/>
      <c r="L563" s="22"/>
      <c r="M563" s="22"/>
      <c r="N563" s="19"/>
      <c r="O563" s="22">
        <f>O564</f>
        <v>0</v>
      </c>
      <c r="P563" s="15">
        <f>P564</f>
        <v>0</v>
      </c>
      <c r="Q563" s="22">
        <f>Q564</f>
        <v>0</v>
      </c>
      <c r="R563" s="22">
        <f>R564</f>
        <v>0</v>
      </c>
      <c r="S563" s="22">
        <f>S564</f>
        <v>0</v>
      </c>
      <c r="T563" s="22">
        <f>T564</f>
        <v>0</v>
      </c>
      <c r="U563" s="13"/>
    </row>
    <row r="564" spans="1:21" ht="18.75" hidden="1" x14ac:dyDescent="0.2">
      <c r="A564" s="24"/>
      <c r="B564" s="6" t="s">
        <v>115</v>
      </c>
      <c r="C564" s="7">
        <v>908</v>
      </c>
      <c r="D564" s="8" t="s">
        <v>4</v>
      </c>
      <c r="E564" s="8" t="s">
        <v>14</v>
      </c>
      <c r="F564" s="7" t="s">
        <v>480</v>
      </c>
      <c r="G564" s="9">
        <v>500</v>
      </c>
      <c r="H564" s="15"/>
      <c r="I564" s="15"/>
      <c r="J564" s="20"/>
      <c r="K564" s="22"/>
      <c r="L564" s="22"/>
      <c r="M564" s="22"/>
      <c r="N564" s="22"/>
      <c r="O564" s="22">
        <f>N564+M564</f>
        <v>0</v>
      </c>
      <c r="P564" s="15"/>
      <c r="Q564" s="19"/>
      <c r="R564" s="19"/>
      <c r="S564" s="19"/>
      <c r="T564" s="69">
        <f>O564+P564+Q564+R564+S564</f>
        <v>0</v>
      </c>
      <c r="U564" s="13"/>
    </row>
    <row r="565" spans="1:21" ht="39.75" customHeight="1" x14ac:dyDescent="0.2">
      <c r="A565" s="24"/>
      <c r="B565" s="6" t="s">
        <v>502</v>
      </c>
      <c r="C565" s="7">
        <v>908</v>
      </c>
      <c r="D565" s="8" t="s">
        <v>4</v>
      </c>
      <c r="E565" s="8" t="s">
        <v>14</v>
      </c>
      <c r="F565" s="7" t="s">
        <v>504</v>
      </c>
      <c r="G565" s="9"/>
      <c r="H565" s="15">
        <f>H567</f>
        <v>0</v>
      </c>
      <c r="I565" s="15">
        <f>I567</f>
        <v>35459.5</v>
      </c>
      <c r="J565" s="20">
        <f>J567</f>
        <v>0</v>
      </c>
      <c r="K565" s="15">
        <f>K567</f>
        <v>0</v>
      </c>
      <c r="L565" s="15"/>
      <c r="M565" s="15"/>
      <c r="N565" s="15"/>
      <c r="O565" s="22">
        <f>O567</f>
        <v>0</v>
      </c>
      <c r="P565" s="15">
        <f>P567</f>
        <v>30943.5</v>
      </c>
      <c r="Q565" s="22">
        <f>Q567</f>
        <v>0</v>
      </c>
      <c r="R565" s="22">
        <f>R567</f>
        <v>0</v>
      </c>
      <c r="S565" s="22">
        <f>S567</f>
        <v>0</v>
      </c>
      <c r="T565" s="22">
        <f>T566</f>
        <v>30943.54</v>
      </c>
      <c r="U565" s="13"/>
    </row>
    <row r="566" spans="1:21" ht="39.75" customHeight="1" x14ac:dyDescent="0.2">
      <c r="A566" s="24"/>
      <c r="B566" s="6" t="s">
        <v>479</v>
      </c>
      <c r="C566" s="7">
        <v>908</v>
      </c>
      <c r="D566" s="8" t="s">
        <v>4</v>
      </c>
      <c r="E566" s="8" t="s">
        <v>14</v>
      </c>
      <c r="F566" s="7" t="s">
        <v>527</v>
      </c>
      <c r="G566" s="9"/>
      <c r="H566" s="15"/>
      <c r="I566" s="15"/>
      <c r="J566" s="20"/>
      <c r="K566" s="15"/>
      <c r="L566" s="15"/>
      <c r="M566" s="15"/>
      <c r="N566" s="15"/>
      <c r="O566" s="22"/>
      <c r="P566" s="15"/>
      <c r="Q566" s="22"/>
      <c r="R566" s="22"/>
      <c r="S566" s="22"/>
      <c r="T566" s="22">
        <f>T567</f>
        <v>30943.54</v>
      </c>
      <c r="U566" s="13"/>
    </row>
    <row r="567" spans="1:21" ht="37.5" x14ac:dyDescent="0.2">
      <c r="A567" s="24"/>
      <c r="B567" s="6" t="s">
        <v>388</v>
      </c>
      <c r="C567" s="7">
        <v>908</v>
      </c>
      <c r="D567" s="8" t="s">
        <v>4</v>
      </c>
      <c r="E567" s="8" t="s">
        <v>14</v>
      </c>
      <c r="F567" s="7" t="s">
        <v>533</v>
      </c>
      <c r="G567" s="9"/>
      <c r="H567" s="15">
        <f t="shared" ref="H567:K567" si="305">H568</f>
        <v>0</v>
      </c>
      <c r="I567" s="15">
        <f t="shared" si="305"/>
        <v>35459.5</v>
      </c>
      <c r="J567" s="20">
        <f t="shared" si="305"/>
        <v>0</v>
      </c>
      <c r="K567" s="15">
        <f t="shared" si="305"/>
        <v>0</v>
      </c>
      <c r="L567" s="15"/>
      <c r="M567" s="15"/>
      <c r="N567" s="15"/>
      <c r="O567" s="22">
        <f>O568</f>
        <v>0</v>
      </c>
      <c r="P567" s="15">
        <f t="shared" ref="P567:T567" si="306">P568</f>
        <v>30943.5</v>
      </c>
      <c r="Q567" s="22">
        <f t="shared" si="306"/>
        <v>0</v>
      </c>
      <c r="R567" s="22">
        <f t="shared" si="306"/>
        <v>0</v>
      </c>
      <c r="S567" s="22">
        <f t="shared" si="306"/>
        <v>0</v>
      </c>
      <c r="T567" s="22">
        <f t="shared" si="306"/>
        <v>30943.54</v>
      </c>
      <c r="U567" s="13"/>
    </row>
    <row r="568" spans="1:21" ht="18.75" x14ac:dyDescent="0.2">
      <c r="A568" s="24"/>
      <c r="B568" s="6" t="s">
        <v>115</v>
      </c>
      <c r="C568" s="7">
        <v>908</v>
      </c>
      <c r="D568" s="8" t="s">
        <v>4</v>
      </c>
      <c r="E568" s="8" t="s">
        <v>14</v>
      </c>
      <c r="F568" s="7" t="s">
        <v>533</v>
      </c>
      <c r="G568" s="9">
        <v>500</v>
      </c>
      <c r="H568" s="15">
        <v>0</v>
      </c>
      <c r="I568" s="15">
        <v>35459.5</v>
      </c>
      <c r="J568" s="20"/>
      <c r="K568" s="22"/>
      <c r="L568" s="22"/>
      <c r="M568" s="22"/>
      <c r="N568" s="22"/>
      <c r="O568" s="22">
        <f>J568+K568+M568+N568+L568</f>
        <v>0</v>
      </c>
      <c r="P568" s="15">
        <v>30943.5</v>
      </c>
      <c r="Q568" s="19"/>
      <c r="R568" s="19"/>
      <c r="S568" s="19"/>
      <c r="T568" s="69">
        <f>30943.5+0.04</f>
        <v>30943.54</v>
      </c>
      <c r="U568" s="13"/>
    </row>
    <row r="569" spans="1:21" ht="18.75" x14ac:dyDescent="0.2">
      <c r="A569" s="24"/>
      <c r="B569" s="6" t="s">
        <v>39</v>
      </c>
      <c r="C569" s="7">
        <v>908</v>
      </c>
      <c r="D569" s="8" t="s">
        <v>4</v>
      </c>
      <c r="E569" s="8" t="s">
        <v>40</v>
      </c>
      <c r="F569" s="7"/>
      <c r="G569" s="9"/>
      <c r="H569" s="15">
        <f>H582+H578+H570</f>
        <v>1325</v>
      </c>
      <c r="I569" s="15">
        <f>I582+I578+I570</f>
        <v>0</v>
      </c>
      <c r="J569" s="20">
        <f>J582+J578+J570</f>
        <v>3275</v>
      </c>
      <c r="K569" s="15">
        <f>K582+K578+K570</f>
        <v>0</v>
      </c>
      <c r="L569" s="15"/>
      <c r="M569" s="15"/>
      <c r="N569" s="15"/>
      <c r="O569" s="22">
        <f t="shared" ref="O569:S569" si="307">O570+O578+O582</f>
        <v>10855</v>
      </c>
      <c r="P569" s="15">
        <f t="shared" si="307"/>
        <v>0</v>
      </c>
      <c r="Q569" s="22">
        <f t="shared" si="307"/>
        <v>0</v>
      </c>
      <c r="R569" s="22">
        <f t="shared" si="307"/>
        <v>0</v>
      </c>
      <c r="S569" s="22">
        <f t="shared" si="307"/>
        <v>0</v>
      </c>
      <c r="T569" s="22">
        <f>T570+T578+T582+T575</f>
        <v>29693.95</v>
      </c>
      <c r="U569" s="13"/>
    </row>
    <row r="570" spans="1:21" ht="55.5" customHeight="1" x14ac:dyDescent="0.2">
      <c r="A570" s="24"/>
      <c r="B570" s="6" t="s">
        <v>383</v>
      </c>
      <c r="C570" s="7">
        <v>908</v>
      </c>
      <c r="D570" s="8" t="s">
        <v>4</v>
      </c>
      <c r="E570" s="8" t="s">
        <v>40</v>
      </c>
      <c r="F570" s="7" t="s">
        <v>382</v>
      </c>
      <c r="G570" s="9"/>
      <c r="H570" s="15">
        <f>H571+H573</f>
        <v>15</v>
      </c>
      <c r="I570" s="15">
        <f>I571</f>
        <v>0</v>
      </c>
      <c r="J570" s="20">
        <f>J571+J573</f>
        <v>15</v>
      </c>
      <c r="K570" s="15">
        <f>K571+K573</f>
        <v>0</v>
      </c>
      <c r="L570" s="15"/>
      <c r="M570" s="15"/>
      <c r="N570" s="15"/>
      <c r="O570" s="22">
        <f t="shared" ref="O570:T570" si="308">O571+O573</f>
        <v>5</v>
      </c>
      <c r="P570" s="15">
        <f t="shared" si="308"/>
        <v>0</v>
      </c>
      <c r="Q570" s="22">
        <f t="shared" si="308"/>
        <v>0</v>
      </c>
      <c r="R570" s="22">
        <f t="shared" si="308"/>
        <v>0</v>
      </c>
      <c r="S570" s="22">
        <f t="shared" si="308"/>
        <v>0</v>
      </c>
      <c r="T570" s="22">
        <f t="shared" si="308"/>
        <v>5</v>
      </c>
      <c r="U570" s="13"/>
    </row>
    <row r="571" spans="1:21" ht="37.5" hidden="1" x14ac:dyDescent="0.2">
      <c r="A571" s="24"/>
      <c r="B571" s="6" t="s">
        <v>405</v>
      </c>
      <c r="C571" s="7">
        <v>908</v>
      </c>
      <c r="D571" s="8" t="s">
        <v>4</v>
      </c>
      <c r="E571" s="8" t="s">
        <v>40</v>
      </c>
      <c r="F571" s="7" t="s">
        <v>384</v>
      </c>
      <c r="G571" s="9"/>
      <c r="H571" s="15">
        <f>H572</f>
        <v>10</v>
      </c>
      <c r="I571" s="15">
        <f>I572</f>
        <v>0</v>
      </c>
      <c r="J571" s="20">
        <f>J572</f>
        <v>10</v>
      </c>
      <c r="K571" s="15">
        <f>K572</f>
        <v>0</v>
      </c>
      <c r="L571" s="15"/>
      <c r="M571" s="15"/>
      <c r="N571" s="15"/>
      <c r="O571" s="22">
        <f t="shared" ref="O571:T571" si="309">O572</f>
        <v>0</v>
      </c>
      <c r="P571" s="15">
        <f t="shared" si="309"/>
        <v>0</v>
      </c>
      <c r="Q571" s="22">
        <f t="shared" si="309"/>
        <v>0</v>
      </c>
      <c r="R571" s="22">
        <f t="shared" si="309"/>
        <v>0</v>
      </c>
      <c r="S571" s="22">
        <f t="shared" si="309"/>
        <v>0</v>
      </c>
      <c r="T571" s="22">
        <f t="shared" si="309"/>
        <v>0</v>
      </c>
      <c r="U571" s="13"/>
    </row>
    <row r="572" spans="1:21" ht="37.5" hidden="1" x14ac:dyDescent="0.2">
      <c r="A572" s="24"/>
      <c r="B572" s="6" t="s">
        <v>165</v>
      </c>
      <c r="C572" s="7">
        <v>908</v>
      </c>
      <c r="D572" s="8" t="s">
        <v>4</v>
      </c>
      <c r="E572" s="8" t="s">
        <v>40</v>
      </c>
      <c r="F572" s="7" t="s">
        <v>384</v>
      </c>
      <c r="G572" s="9">
        <v>200</v>
      </c>
      <c r="H572" s="15">
        <v>10</v>
      </c>
      <c r="I572" s="15"/>
      <c r="J572" s="20">
        <v>10</v>
      </c>
      <c r="K572" s="22"/>
      <c r="L572" s="22"/>
      <c r="M572" s="22"/>
      <c r="N572" s="22"/>
      <c r="O572" s="22">
        <v>0</v>
      </c>
      <c r="P572" s="15">
        <v>0</v>
      </c>
      <c r="Q572" s="19"/>
      <c r="R572" s="19"/>
      <c r="S572" s="19"/>
      <c r="T572" s="69">
        <f>O572+P572+Q572+R572+S572</f>
        <v>0</v>
      </c>
      <c r="U572" s="13"/>
    </row>
    <row r="573" spans="1:21" ht="37.5" x14ac:dyDescent="0.2">
      <c r="A573" s="24"/>
      <c r="B573" s="6" t="s">
        <v>406</v>
      </c>
      <c r="C573" s="7">
        <v>908</v>
      </c>
      <c r="D573" s="8" t="s">
        <v>4</v>
      </c>
      <c r="E573" s="8" t="s">
        <v>40</v>
      </c>
      <c r="F573" s="7" t="s">
        <v>385</v>
      </c>
      <c r="G573" s="9"/>
      <c r="H573" s="15">
        <f>H574</f>
        <v>5</v>
      </c>
      <c r="I573" s="15">
        <f>I574</f>
        <v>0</v>
      </c>
      <c r="J573" s="20">
        <f>J574</f>
        <v>5</v>
      </c>
      <c r="K573" s="15">
        <f>K574</f>
        <v>0</v>
      </c>
      <c r="L573" s="15"/>
      <c r="M573" s="15"/>
      <c r="N573" s="15"/>
      <c r="O573" s="22">
        <f t="shared" ref="O573:T573" si="310">O574</f>
        <v>5</v>
      </c>
      <c r="P573" s="15">
        <f t="shared" si="310"/>
        <v>0</v>
      </c>
      <c r="Q573" s="22">
        <f t="shared" si="310"/>
        <v>0</v>
      </c>
      <c r="R573" s="22">
        <f t="shared" si="310"/>
        <v>0</v>
      </c>
      <c r="S573" s="22">
        <f t="shared" si="310"/>
        <v>0</v>
      </c>
      <c r="T573" s="22">
        <f t="shared" si="310"/>
        <v>5</v>
      </c>
      <c r="U573" s="13"/>
    </row>
    <row r="574" spans="1:21" ht="37.5" x14ac:dyDescent="0.2">
      <c r="A574" s="24"/>
      <c r="B574" s="6" t="s">
        <v>165</v>
      </c>
      <c r="C574" s="7">
        <v>908</v>
      </c>
      <c r="D574" s="8" t="s">
        <v>4</v>
      </c>
      <c r="E574" s="8" t="s">
        <v>40</v>
      </c>
      <c r="F574" s="7" t="s">
        <v>385</v>
      </c>
      <c r="G574" s="9">
        <v>200</v>
      </c>
      <c r="H574" s="15">
        <v>5</v>
      </c>
      <c r="I574" s="15"/>
      <c r="J574" s="20">
        <v>5</v>
      </c>
      <c r="K574" s="22"/>
      <c r="L574" s="22"/>
      <c r="M574" s="22"/>
      <c r="N574" s="22"/>
      <c r="O574" s="22">
        <v>5</v>
      </c>
      <c r="P574" s="15"/>
      <c r="Q574" s="19"/>
      <c r="R574" s="19"/>
      <c r="S574" s="19"/>
      <c r="T574" s="69">
        <f>O574+P574+Q574+R574+S574</f>
        <v>5</v>
      </c>
      <c r="U574" s="13"/>
    </row>
    <row r="575" spans="1:21" ht="37.5" x14ac:dyDescent="0.2">
      <c r="A575" s="24"/>
      <c r="B575" s="6" t="s">
        <v>502</v>
      </c>
      <c r="C575" s="7">
        <v>908</v>
      </c>
      <c r="D575" s="8" t="s">
        <v>4</v>
      </c>
      <c r="E575" s="8" t="s">
        <v>40</v>
      </c>
      <c r="F575" s="7" t="s">
        <v>504</v>
      </c>
      <c r="G575" s="9"/>
      <c r="H575" s="15"/>
      <c r="I575" s="15"/>
      <c r="J575" s="20"/>
      <c r="K575" s="22"/>
      <c r="L575" s="22"/>
      <c r="M575" s="22"/>
      <c r="N575" s="22"/>
      <c r="O575" s="22"/>
      <c r="P575" s="15"/>
      <c r="Q575" s="19"/>
      <c r="R575" s="19"/>
      <c r="S575" s="19"/>
      <c r="T575" s="69">
        <f>T576</f>
        <v>7042.95</v>
      </c>
      <c r="U575" s="13"/>
    </row>
    <row r="576" spans="1:21" ht="37.5" x14ac:dyDescent="0.2">
      <c r="A576" s="24"/>
      <c r="B576" s="6" t="s">
        <v>479</v>
      </c>
      <c r="C576" s="62">
        <v>908</v>
      </c>
      <c r="D576" s="63" t="s">
        <v>4</v>
      </c>
      <c r="E576" s="63" t="s">
        <v>40</v>
      </c>
      <c r="F576" s="62" t="s">
        <v>527</v>
      </c>
      <c r="G576" s="9"/>
      <c r="H576" s="15"/>
      <c r="I576" s="15"/>
      <c r="J576" s="20"/>
      <c r="K576" s="22"/>
      <c r="L576" s="22"/>
      <c r="M576" s="22"/>
      <c r="N576" s="22"/>
      <c r="O576" s="22"/>
      <c r="P576" s="15"/>
      <c r="Q576" s="19"/>
      <c r="R576" s="19"/>
      <c r="S576" s="19"/>
      <c r="T576" s="69">
        <f>T577</f>
        <v>7042.95</v>
      </c>
      <c r="U576" s="13"/>
    </row>
    <row r="577" spans="1:21" ht="18.75" x14ac:dyDescent="0.2">
      <c r="A577" s="24"/>
      <c r="B577" s="6" t="s">
        <v>115</v>
      </c>
      <c r="C577" s="7">
        <v>908</v>
      </c>
      <c r="D577" s="8" t="s">
        <v>4</v>
      </c>
      <c r="E577" s="8" t="s">
        <v>40</v>
      </c>
      <c r="F577" s="7" t="s">
        <v>527</v>
      </c>
      <c r="G577" s="9">
        <v>500</v>
      </c>
      <c r="H577" s="15"/>
      <c r="I577" s="15"/>
      <c r="J577" s="20"/>
      <c r="K577" s="22"/>
      <c r="L577" s="22"/>
      <c r="M577" s="22"/>
      <c r="N577" s="22"/>
      <c r="O577" s="22"/>
      <c r="P577" s="15"/>
      <c r="Q577" s="19"/>
      <c r="R577" s="19"/>
      <c r="S577" s="19"/>
      <c r="T577" s="69">
        <v>7042.95</v>
      </c>
      <c r="U577" s="13"/>
    </row>
    <row r="578" spans="1:21" ht="37.5" x14ac:dyDescent="0.2">
      <c r="A578" s="24"/>
      <c r="B578" s="6" t="s">
        <v>114</v>
      </c>
      <c r="C578" s="7">
        <v>908</v>
      </c>
      <c r="D578" s="8" t="s">
        <v>4</v>
      </c>
      <c r="E578" s="8" t="s">
        <v>40</v>
      </c>
      <c r="F578" s="7" t="s">
        <v>201</v>
      </c>
      <c r="G578" s="9"/>
      <c r="H578" s="15">
        <f t="shared" ref="H578:K580" si="311">H579</f>
        <v>210</v>
      </c>
      <c r="I578" s="15">
        <f t="shared" si="311"/>
        <v>0</v>
      </c>
      <c r="J578" s="20">
        <f t="shared" si="311"/>
        <v>210</v>
      </c>
      <c r="K578" s="15">
        <f t="shared" si="311"/>
        <v>0</v>
      </c>
      <c r="L578" s="15"/>
      <c r="M578" s="15"/>
      <c r="N578" s="15"/>
      <c r="O578" s="22">
        <f>O579</f>
        <v>850</v>
      </c>
      <c r="P578" s="15">
        <f t="shared" ref="P578:T580" si="312">P579</f>
        <v>0</v>
      </c>
      <c r="Q578" s="22">
        <f t="shared" si="312"/>
        <v>0</v>
      </c>
      <c r="R578" s="22">
        <f t="shared" si="312"/>
        <v>0</v>
      </c>
      <c r="S578" s="22">
        <f t="shared" si="312"/>
        <v>0</v>
      </c>
      <c r="T578" s="22">
        <f t="shared" si="312"/>
        <v>850</v>
      </c>
      <c r="U578" s="13"/>
    </row>
    <row r="579" spans="1:21" ht="38.25" customHeight="1" x14ac:dyDescent="0.2">
      <c r="A579" s="24"/>
      <c r="B579" s="6" t="s">
        <v>439</v>
      </c>
      <c r="C579" s="7">
        <v>908</v>
      </c>
      <c r="D579" s="8" t="s">
        <v>4</v>
      </c>
      <c r="E579" s="8" t="s">
        <v>40</v>
      </c>
      <c r="F579" s="7" t="s">
        <v>202</v>
      </c>
      <c r="G579" s="9"/>
      <c r="H579" s="15">
        <f t="shared" si="311"/>
        <v>210</v>
      </c>
      <c r="I579" s="15">
        <f t="shared" si="311"/>
        <v>0</v>
      </c>
      <c r="J579" s="20">
        <f t="shared" si="311"/>
        <v>210</v>
      </c>
      <c r="K579" s="15">
        <f t="shared" si="311"/>
        <v>0</v>
      </c>
      <c r="L579" s="15"/>
      <c r="M579" s="15"/>
      <c r="N579" s="15"/>
      <c r="O579" s="22">
        <f>O580</f>
        <v>850</v>
      </c>
      <c r="P579" s="15">
        <f t="shared" si="312"/>
        <v>0</v>
      </c>
      <c r="Q579" s="22">
        <f t="shared" si="312"/>
        <v>0</v>
      </c>
      <c r="R579" s="22">
        <f t="shared" si="312"/>
        <v>0</v>
      </c>
      <c r="S579" s="22">
        <f t="shared" si="312"/>
        <v>0</v>
      </c>
      <c r="T579" s="22">
        <f t="shared" si="312"/>
        <v>850</v>
      </c>
      <c r="U579" s="13"/>
    </row>
    <row r="580" spans="1:21" ht="18.75" x14ac:dyDescent="0.2">
      <c r="A580" s="24"/>
      <c r="B580" s="6" t="s">
        <v>329</v>
      </c>
      <c r="C580" s="7">
        <v>908</v>
      </c>
      <c r="D580" s="8" t="s">
        <v>4</v>
      </c>
      <c r="E580" s="8" t="s">
        <v>40</v>
      </c>
      <c r="F580" s="7" t="s">
        <v>209</v>
      </c>
      <c r="G580" s="9"/>
      <c r="H580" s="15">
        <f t="shared" si="311"/>
        <v>210</v>
      </c>
      <c r="I580" s="15">
        <f t="shared" si="311"/>
        <v>0</v>
      </c>
      <c r="J580" s="20">
        <f t="shared" si="311"/>
        <v>210</v>
      </c>
      <c r="K580" s="15">
        <f t="shared" si="311"/>
        <v>0</v>
      </c>
      <c r="L580" s="15"/>
      <c r="M580" s="15"/>
      <c r="N580" s="15"/>
      <c r="O580" s="22">
        <f>O581</f>
        <v>850</v>
      </c>
      <c r="P580" s="15">
        <f t="shared" si="312"/>
        <v>0</v>
      </c>
      <c r="Q580" s="22">
        <f t="shared" si="312"/>
        <v>0</v>
      </c>
      <c r="R580" s="22">
        <f t="shared" si="312"/>
        <v>0</v>
      </c>
      <c r="S580" s="22">
        <f t="shared" si="312"/>
        <v>0</v>
      </c>
      <c r="T580" s="22">
        <f t="shared" si="312"/>
        <v>850</v>
      </c>
      <c r="U580" s="13"/>
    </row>
    <row r="581" spans="1:21" ht="37.5" x14ac:dyDescent="0.2">
      <c r="A581" s="24"/>
      <c r="B581" s="6" t="s">
        <v>165</v>
      </c>
      <c r="C581" s="7">
        <v>908</v>
      </c>
      <c r="D581" s="8" t="s">
        <v>4</v>
      </c>
      <c r="E581" s="8" t="s">
        <v>40</v>
      </c>
      <c r="F581" s="7" t="s">
        <v>209</v>
      </c>
      <c r="G581" s="9">
        <v>200</v>
      </c>
      <c r="H581" s="15">
        <v>210</v>
      </c>
      <c r="I581" s="15"/>
      <c r="J581" s="20">
        <v>210</v>
      </c>
      <c r="K581" s="22"/>
      <c r="L581" s="22"/>
      <c r="M581" s="22"/>
      <c r="N581" s="22"/>
      <c r="O581" s="22">
        <f>250+600</f>
        <v>850</v>
      </c>
      <c r="P581" s="15">
        <v>0</v>
      </c>
      <c r="Q581" s="22">
        <v>0</v>
      </c>
      <c r="R581" s="19"/>
      <c r="S581" s="19"/>
      <c r="T581" s="69">
        <f>O581+P581+Q581+R581+S581</f>
        <v>850</v>
      </c>
      <c r="U581" s="13"/>
    </row>
    <row r="582" spans="1:21" ht="37.5" x14ac:dyDescent="0.2">
      <c r="A582" s="24"/>
      <c r="B582" s="6" t="s">
        <v>71</v>
      </c>
      <c r="C582" s="7">
        <v>908</v>
      </c>
      <c r="D582" s="8" t="s">
        <v>4</v>
      </c>
      <c r="E582" s="8" t="s">
        <v>40</v>
      </c>
      <c r="F582" s="7" t="s">
        <v>154</v>
      </c>
      <c r="G582" s="9"/>
      <c r="H582" s="15">
        <f t="shared" ref="H582:K583" si="313">H583</f>
        <v>1100</v>
      </c>
      <c r="I582" s="15">
        <f t="shared" si="313"/>
        <v>0</v>
      </c>
      <c r="J582" s="20">
        <f t="shared" si="313"/>
        <v>3050</v>
      </c>
      <c r="K582" s="15">
        <f t="shared" si="313"/>
        <v>0</v>
      </c>
      <c r="L582" s="15"/>
      <c r="M582" s="15"/>
      <c r="N582" s="15"/>
      <c r="O582" s="22">
        <f>O583</f>
        <v>10000</v>
      </c>
      <c r="P582" s="15">
        <f t="shared" ref="P582:T583" si="314">P583</f>
        <v>0</v>
      </c>
      <c r="Q582" s="22">
        <f t="shared" si="314"/>
        <v>0</v>
      </c>
      <c r="R582" s="22">
        <f t="shared" si="314"/>
        <v>0</v>
      </c>
      <c r="S582" s="22">
        <f t="shared" si="314"/>
        <v>0</v>
      </c>
      <c r="T582" s="22">
        <f t="shared" si="314"/>
        <v>21796</v>
      </c>
      <c r="U582" s="13"/>
    </row>
    <row r="583" spans="1:21" ht="37.5" x14ac:dyDescent="0.2">
      <c r="A583" s="24"/>
      <c r="B583" s="6" t="s">
        <v>116</v>
      </c>
      <c r="C583" s="7">
        <v>908</v>
      </c>
      <c r="D583" s="8" t="s">
        <v>4</v>
      </c>
      <c r="E583" s="8" t="s">
        <v>40</v>
      </c>
      <c r="F583" s="7" t="s">
        <v>289</v>
      </c>
      <c r="G583" s="9"/>
      <c r="H583" s="15">
        <f t="shared" si="313"/>
        <v>1100</v>
      </c>
      <c r="I583" s="15">
        <f t="shared" si="313"/>
        <v>0</v>
      </c>
      <c r="J583" s="20">
        <f t="shared" si="313"/>
        <v>3050</v>
      </c>
      <c r="K583" s="15">
        <f t="shared" si="313"/>
        <v>0</v>
      </c>
      <c r="L583" s="15"/>
      <c r="M583" s="15"/>
      <c r="N583" s="15"/>
      <c r="O583" s="22">
        <f>O584</f>
        <v>10000</v>
      </c>
      <c r="P583" s="15">
        <f t="shared" si="314"/>
        <v>0</v>
      </c>
      <c r="Q583" s="22">
        <f t="shared" si="314"/>
        <v>0</v>
      </c>
      <c r="R583" s="22">
        <f t="shared" si="314"/>
        <v>0</v>
      </c>
      <c r="S583" s="22">
        <f t="shared" si="314"/>
        <v>0</v>
      </c>
      <c r="T583" s="22">
        <f>T584+T585</f>
        <v>21796</v>
      </c>
      <c r="U583" s="13"/>
    </row>
    <row r="584" spans="1:21" ht="37.5" x14ac:dyDescent="0.2">
      <c r="A584" s="24"/>
      <c r="B584" s="6" t="s">
        <v>165</v>
      </c>
      <c r="C584" s="7">
        <v>908</v>
      </c>
      <c r="D584" s="8" t="s">
        <v>4</v>
      </c>
      <c r="E584" s="8" t="s">
        <v>40</v>
      </c>
      <c r="F584" s="7" t="s">
        <v>289</v>
      </c>
      <c r="G584" s="9">
        <v>200</v>
      </c>
      <c r="H584" s="15">
        <f>500+600</f>
        <v>1100</v>
      </c>
      <c r="I584" s="15"/>
      <c r="J584" s="20">
        <f>1850+1200</f>
        <v>3050</v>
      </c>
      <c r="K584" s="22"/>
      <c r="L584" s="22"/>
      <c r="M584" s="22"/>
      <c r="N584" s="22"/>
      <c r="O584" s="22">
        <v>10000</v>
      </c>
      <c r="P584" s="15">
        <v>0</v>
      </c>
      <c r="Q584" s="22">
        <v>0</v>
      </c>
      <c r="R584" s="22">
        <v>0</v>
      </c>
      <c r="S584" s="19"/>
      <c r="T584" s="69">
        <f>10000-2134.7</f>
        <v>7865.3</v>
      </c>
      <c r="U584" s="13"/>
    </row>
    <row r="585" spans="1:21" ht="38.25" customHeight="1" x14ac:dyDescent="0.2">
      <c r="A585" s="24"/>
      <c r="B585" s="6" t="s">
        <v>584</v>
      </c>
      <c r="C585" s="7">
        <v>908</v>
      </c>
      <c r="D585" s="8" t="s">
        <v>4</v>
      </c>
      <c r="E585" s="8" t="s">
        <v>40</v>
      </c>
      <c r="F585" s="7" t="s">
        <v>583</v>
      </c>
      <c r="G585" s="9"/>
      <c r="H585" s="15"/>
      <c r="I585" s="15"/>
      <c r="J585" s="20"/>
      <c r="K585" s="22"/>
      <c r="L585" s="22"/>
      <c r="M585" s="22"/>
      <c r="N585" s="22"/>
      <c r="O585" s="22"/>
      <c r="P585" s="15"/>
      <c r="Q585" s="22"/>
      <c r="R585" s="22"/>
      <c r="S585" s="19"/>
      <c r="T585" s="69">
        <f>T586</f>
        <v>13930.7</v>
      </c>
      <c r="U585" s="13"/>
    </row>
    <row r="586" spans="1:21" ht="37.5" x14ac:dyDescent="0.2">
      <c r="A586" s="24"/>
      <c r="B586" s="6" t="s">
        <v>165</v>
      </c>
      <c r="C586" s="7">
        <v>908</v>
      </c>
      <c r="D586" s="8" t="s">
        <v>4</v>
      </c>
      <c r="E586" s="8" t="s">
        <v>40</v>
      </c>
      <c r="F586" s="7" t="s">
        <v>583</v>
      </c>
      <c r="G586" s="9">
        <v>200</v>
      </c>
      <c r="H586" s="15"/>
      <c r="I586" s="15"/>
      <c r="J586" s="20"/>
      <c r="K586" s="22"/>
      <c r="L586" s="22"/>
      <c r="M586" s="22"/>
      <c r="N586" s="22"/>
      <c r="O586" s="22"/>
      <c r="P586" s="15"/>
      <c r="Q586" s="22"/>
      <c r="R586" s="22"/>
      <c r="S586" s="19"/>
      <c r="T586" s="69">
        <f>11796+2134.7</f>
        <v>13930.7</v>
      </c>
      <c r="U586" s="13"/>
    </row>
    <row r="587" spans="1:21" ht="18.75" x14ac:dyDescent="0.2">
      <c r="A587" s="24"/>
      <c r="B587" s="6" t="s">
        <v>41</v>
      </c>
      <c r="C587" s="7">
        <v>908</v>
      </c>
      <c r="D587" s="8" t="s">
        <v>13</v>
      </c>
      <c r="E587" s="8"/>
      <c r="F587" s="7"/>
      <c r="G587" s="9"/>
      <c r="H587" s="15" t="e">
        <f>H588+H603</f>
        <v>#REF!</v>
      </c>
      <c r="I587" s="15" t="e">
        <f>I588+I603</f>
        <v>#REF!</v>
      </c>
      <c r="J587" s="20" t="e">
        <f>J588+J603+J596</f>
        <v>#REF!</v>
      </c>
      <c r="K587" s="15" t="e">
        <f>K588+K603+K596</f>
        <v>#REF!</v>
      </c>
      <c r="L587" s="15"/>
      <c r="M587" s="15"/>
      <c r="N587" s="15"/>
      <c r="O587" s="22">
        <f t="shared" ref="O587:T587" si="315">O588+O603+O592</f>
        <v>1000</v>
      </c>
      <c r="P587" s="15">
        <f t="shared" si="315"/>
        <v>4699.5</v>
      </c>
      <c r="Q587" s="22" t="e">
        <f t="shared" si="315"/>
        <v>#REF!</v>
      </c>
      <c r="R587" s="22" t="e">
        <f t="shared" si="315"/>
        <v>#REF!</v>
      </c>
      <c r="S587" s="22" t="e">
        <f t="shared" si="315"/>
        <v>#REF!</v>
      </c>
      <c r="T587" s="22">
        <f t="shared" si="315"/>
        <v>5699.4040399999994</v>
      </c>
      <c r="U587" s="13"/>
    </row>
    <row r="588" spans="1:21" ht="18.75" x14ac:dyDescent="0.2">
      <c r="A588" s="24"/>
      <c r="B588" s="6" t="s">
        <v>298</v>
      </c>
      <c r="C588" s="7">
        <v>908</v>
      </c>
      <c r="D588" s="8" t="s">
        <v>13</v>
      </c>
      <c r="E588" s="8" t="s">
        <v>15</v>
      </c>
      <c r="F588" s="7"/>
      <c r="G588" s="9"/>
      <c r="H588" s="15">
        <f t="shared" ref="H588:K590" si="316">H589</f>
        <v>1000</v>
      </c>
      <c r="I588" s="15">
        <f t="shared" si="316"/>
        <v>0</v>
      </c>
      <c r="J588" s="20">
        <f t="shared" si="316"/>
        <v>1000</v>
      </c>
      <c r="K588" s="15">
        <f t="shared" si="316"/>
        <v>0</v>
      </c>
      <c r="L588" s="15"/>
      <c r="M588" s="15"/>
      <c r="N588" s="15"/>
      <c r="O588" s="22">
        <f>O589</f>
        <v>1000</v>
      </c>
      <c r="P588" s="15">
        <f t="shared" ref="P588:T590" si="317">P589</f>
        <v>0</v>
      </c>
      <c r="Q588" s="22">
        <f t="shared" si="317"/>
        <v>0</v>
      </c>
      <c r="R588" s="22">
        <f t="shared" si="317"/>
        <v>0</v>
      </c>
      <c r="S588" s="22">
        <f t="shared" si="317"/>
        <v>0</v>
      </c>
      <c r="T588" s="22">
        <f t="shared" si="317"/>
        <v>1000</v>
      </c>
      <c r="U588" s="13"/>
    </row>
    <row r="589" spans="1:21" ht="56.25" x14ac:dyDescent="0.2">
      <c r="A589" s="24"/>
      <c r="B589" s="6" t="s">
        <v>297</v>
      </c>
      <c r="C589" s="7">
        <v>908</v>
      </c>
      <c r="D589" s="8" t="s">
        <v>13</v>
      </c>
      <c r="E589" s="8" t="s">
        <v>15</v>
      </c>
      <c r="F589" s="7" t="s">
        <v>215</v>
      </c>
      <c r="G589" s="9"/>
      <c r="H589" s="15">
        <f t="shared" si="316"/>
        <v>1000</v>
      </c>
      <c r="I589" s="15">
        <f t="shared" si="316"/>
        <v>0</v>
      </c>
      <c r="J589" s="20">
        <f t="shared" si="316"/>
        <v>1000</v>
      </c>
      <c r="K589" s="15">
        <f t="shared" si="316"/>
        <v>0</v>
      </c>
      <c r="L589" s="15"/>
      <c r="M589" s="15"/>
      <c r="N589" s="15"/>
      <c r="O589" s="22">
        <f>O590</f>
        <v>1000</v>
      </c>
      <c r="P589" s="15">
        <f t="shared" si="317"/>
        <v>0</v>
      </c>
      <c r="Q589" s="22">
        <f t="shared" si="317"/>
        <v>0</v>
      </c>
      <c r="R589" s="22">
        <f t="shared" si="317"/>
        <v>0</v>
      </c>
      <c r="S589" s="22">
        <f t="shared" si="317"/>
        <v>0</v>
      </c>
      <c r="T589" s="22">
        <f t="shared" si="317"/>
        <v>1000</v>
      </c>
      <c r="U589" s="13"/>
    </row>
    <row r="590" spans="1:21" ht="37.5" x14ac:dyDescent="0.2">
      <c r="A590" s="24"/>
      <c r="B590" s="6" t="s">
        <v>331</v>
      </c>
      <c r="C590" s="7">
        <v>908</v>
      </c>
      <c r="D590" s="8" t="s">
        <v>13</v>
      </c>
      <c r="E590" s="8" t="s">
        <v>15</v>
      </c>
      <c r="F590" s="7" t="s">
        <v>315</v>
      </c>
      <c r="G590" s="9"/>
      <c r="H590" s="15">
        <f t="shared" si="316"/>
        <v>1000</v>
      </c>
      <c r="I590" s="15">
        <f t="shared" si="316"/>
        <v>0</v>
      </c>
      <c r="J590" s="20">
        <f t="shared" si="316"/>
        <v>1000</v>
      </c>
      <c r="K590" s="15">
        <f t="shared" si="316"/>
        <v>0</v>
      </c>
      <c r="L590" s="15"/>
      <c r="M590" s="15"/>
      <c r="N590" s="15"/>
      <c r="O590" s="22">
        <f>O591</f>
        <v>1000</v>
      </c>
      <c r="P590" s="15">
        <f t="shared" si="317"/>
        <v>0</v>
      </c>
      <c r="Q590" s="22">
        <f t="shared" si="317"/>
        <v>0</v>
      </c>
      <c r="R590" s="22">
        <f t="shared" si="317"/>
        <v>0</v>
      </c>
      <c r="S590" s="22">
        <f t="shared" si="317"/>
        <v>0</v>
      </c>
      <c r="T590" s="22">
        <f t="shared" si="317"/>
        <v>1000</v>
      </c>
      <c r="U590" s="13"/>
    </row>
    <row r="591" spans="1:21" ht="37.5" customHeight="1" x14ac:dyDescent="0.2">
      <c r="A591" s="24"/>
      <c r="B591" s="6" t="s">
        <v>10</v>
      </c>
      <c r="C591" s="7">
        <v>908</v>
      </c>
      <c r="D591" s="8" t="s">
        <v>13</v>
      </c>
      <c r="E591" s="8" t="s">
        <v>15</v>
      </c>
      <c r="F591" s="7" t="s">
        <v>315</v>
      </c>
      <c r="G591" s="9">
        <v>600</v>
      </c>
      <c r="H591" s="15">
        <v>1000</v>
      </c>
      <c r="I591" s="15"/>
      <c r="J591" s="20">
        <v>1000</v>
      </c>
      <c r="K591" s="22"/>
      <c r="L591" s="22"/>
      <c r="M591" s="22"/>
      <c r="N591" s="22"/>
      <c r="O591" s="22">
        <v>1000</v>
      </c>
      <c r="P591" s="15"/>
      <c r="Q591" s="19"/>
      <c r="R591" s="19"/>
      <c r="S591" s="19"/>
      <c r="T591" s="69">
        <f>O591+P591+Q591+R591+S591</f>
        <v>1000</v>
      </c>
      <c r="U591" s="13"/>
    </row>
    <row r="592" spans="1:21" ht="21" hidden="1" customHeight="1" x14ac:dyDescent="0.2">
      <c r="A592" s="24"/>
      <c r="B592" s="6" t="s">
        <v>511</v>
      </c>
      <c r="C592" s="7">
        <v>908</v>
      </c>
      <c r="D592" s="8" t="s">
        <v>13</v>
      </c>
      <c r="E592" s="8" t="s">
        <v>20</v>
      </c>
      <c r="F592" s="7"/>
      <c r="G592" s="9"/>
      <c r="H592" s="15"/>
      <c r="I592" s="15"/>
      <c r="J592" s="20"/>
      <c r="K592" s="22"/>
      <c r="L592" s="22"/>
      <c r="M592" s="22"/>
      <c r="N592" s="22"/>
      <c r="O592" s="22">
        <f t="shared" ref="O592:T592" si="318">O593+O600+O596</f>
        <v>0</v>
      </c>
      <c r="P592" s="22">
        <f t="shared" si="318"/>
        <v>0</v>
      </c>
      <c r="Q592" s="22">
        <f t="shared" si="318"/>
        <v>0</v>
      </c>
      <c r="R592" s="22">
        <f t="shared" si="318"/>
        <v>0</v>
      </c>
      <c r="S592" s="22">
        <f t="shared" si="318"/>
        <v>0</v>
      </c>
      <c r="T592" s="22">
        <f t="shared" si="318"/>
        <v>0</v>
      </c>
      <c r="U592" s="13"/>
    </row>
    <row r="593" spans="1:21" ht="45.75" hidden="1" customHeight="1" x14ac:dyDescent="0.2">
      <c r="A593" s="24"/>
      <c r="B593" s="25" t="s">
        <v>59</v>
      </c>
      <c r="C593" s="7">
        <v>908</v>
      </c>
      <c r="D593" s="8" t="s">
        <v>13</v>
      </c>
      <c r="E593" s="8" t="s">
        <v>20</v>
      </c>
      <c r="F593" s="7" t="s">
        <v>141</v>
      </c>
      <c r="G593" s="9"/>
      <c r="H593" s="15"/>
      <c r="I593" s="15"/>
      <c r="J593" s="20"/>
      <c r="K593" s="22"/>
      <c r="L593" s="22"/>
      <c r="M593" s="22"/>
      <c r="N593" s="22"/>
      <c r="O593" s="22">
        <f t="shared" ref="O593:T594" si="319">O594</f>
        <v>0</v>
      </c>
      <c r="P593" s="15">
        <f t="shared" si="319"/>
        <v>0</v>
      </c>
      <c r="Q593" s="22">
        <f t="shared" si="319"/>
        <v>0</v>
      </c>
      <c r="R593" s="22">
        <f t="shared" si="319"/>
        <v>0</v>
      </c>
      <c r="S593" s="22">
        <f t="shared" si="319"/>
        <v>0</v>
      </c>
      <c r="T593" s="22">
        <f t="shared" si="319"/>
        <v>0</v>
      </c>
      <c r="U593" s="13"/>
    </row>
    <row r="594" spans="1:21" ht="39" hidden="1" customHeight="1" x14ac:dyDescent="0.2">
      <c r="A594" s="24"/>
      <c r="B594" s="6" t="s">
        <v>512</v>
      </c>
      <c r="C594" s="7">
        <v>908</v>
      </c>
      <c r="D594" s="8" t="s">
        <v>13</v>
      </c>
      <c r="E594" s="8" t="s">
        <v>20</v>
      </c>
      <c r="F594" s="7" t="s">
        <v>513</v>
      </c>
      <c r="G594" s="9"/>
      <c r="H594" s="15"/>
      <c r="I594" s="15"/>
      <c r="J594" s="20"/>
      <c r="K594" s="22"/>
      <c r="L594" s="22"/>
      <c r="M594" s="22"/>
      <c r="N594" s="22"/>
      <c r="O594" s="22">
        <f t="shared" si="319"/>
        <v>0</v>
      </c>
      <c r="P594" s="15">
        <f t="shared" si="319"/>
        <v>0</v>
      </c>
      <c r="Q594" s="22">
        <f t="shared" si="319"/>
        <v>0</v>
      </c>
      <c r="R594" s="22">
        <f t="shared" si="319"/>
        <v>0</v>
      </c>
      <c r="S594" s="22">
        <f t="shared" si="319"/>
        <v>0</v>
      </c>
      <c r="T594" s="22">
        <f t="shared" si="319"/>
        <v>0</v>
      </c>
      <c r="U594" s="13"/>
    </row>
    <row r="595" spans="1:21" ht="21.75" hidden="1" customHeight="1" x14ac:dyDescent="0.2">
      <c r="A595" s="24"/>
      <c r="B595" s="6" t="s">
        <v>23</v>
      </c>
      <c r="C595" s="7">
        <v>908</v>
      </c>
      <c r="D595" s="8" t="s">
        <v>13</v>
      </c>
      <c r="E595" s="8" t="s">
        <v>20</v>
      </c>
      <c r="F595" s="7" t="s">
        <v>513</v>
      </c>
      <c r="G595" s="9">
        <v>500</v>
      </c>
      <c r="H595" s="15"/>
      <c r="I595" s="15"/>
      <c r="J595" s="20"/>
      <c r="K595" s="22"/>
      <c r="L595" s="22"/>
      <c r="M595" s="22"/>
      <c r="N595" s="22"/>
      <c r="O595" s="22"/>
      <c r="P595" s="15"/>
      <c r="Q595" s="19"/>
      <c r="R595" s="19"/>
      <c r="S595" s="22">
        <v>0</v>
      </c>
      <c r="T595" s="69">
        <f>O595+P595+Q595+R595+S595</f>
        <v>0</v>
      </c>
      <c r="U595" s="13"/>
    </row>
    <row r="596" spans="1:21" ht="33.75" hidden="1" customHeight="1" x14ac:dyDescent="0.2">
      <c r="A596" s="24"/>
      <c r="B596" s="6" t="s">
        <v>522</v>
      </c>
      <c r="C596" s="7">
        <v>908</v>
      </c>
      <c r="D596" s="8" t="s">
        <v>13</v>
      </c>
      <c r="E596" s="8" t="s">
        <v>20</v>
      </c>
      <c r="F596" s="7" t="s">
        <v>207</v>
      </c>
      <c r="G596" s="9"/>
      <c r="H596" s="15"/>
      <c r="I596" s="15"/>
      <c r="J596" s="20">
        <f t="shared" ref="J596:K598" si="320">J597</f>
        <v>0</v>
      </c>
      <c r="K596" s="15">
        <f t="shared" si="320"/>
        <v>0</v>
      </c>
      <c r="L596" s="15"/>
      <c r="M596" s="15"/>
      <c r="N596" s="15"/>
      <c r="O596" s="22">
        <f>O597</f>
        <v>0</v>
      </c>
      <c r="P596" s="15">
        <f t="shared" ref="P596:T598" si="321">P597</f>
        <v>0</v>
      </c>
      <c r="Q596" s="22">
        <f t="shared" si="321"/>
        <v>0</v>
      </c>
      <c r="R596" s="22">
        <f t="shared" si="321"/>
        <v>0</v>
      </c>
      <c r="S596" s="22">
        <f t="shared" si="321"/>
        <v>0</v>
      </c>
      <c r="T596" s="22">
        <f t="shared" si="321"/>
        <v>0</v>
      </c>
      <c r="U596" s="13"/>
    </row>
    <row r="597" spans="1:21" ht="18.75" hidden="1" x14ac:dyDescent="0.2">
      <c r="A597" s="24"/>
      <c r="B597" s="6" t="s">
        <v>454</v>
      </c>
      <c r="C597" s="7">
        <v>908</v>
      </c>
      <c r="D597" s="8" t="s">
        <v>13</v>
      </c>
      <c r="E597" s="8" t="s">
        <v>20</v>
      </c>
      <c r="F597" s="7" t="s">
        <v>361</v>
      </c>
      <c r="G597" s="9"/>
      <c r="H597" s="15"/>
      <c r="I597" s="15"/>
      <c r="J597" s="20">
        <f t="shared" si="320"/>
        <v>0</v>
      </c>
      <c r="K597" s="15">
        <f t="shared" si="320"/>
        <v>0</v>
      </c>
      <c r="L597" s="15"/>
      <c r="M597" s="15"/>
      <c r="N597" s="15"/>
      <c r="O597" s="22">
        <f>O598</f>
        <v>0</v>
      </c>
      <c r="P597" s="15">
        <f t="shared" si="321"/>
        <v>0</v>
      </c>
      <c r="Q597" s="22">
        <f t="shared" si="321"/>
        <v>0</v>
      </c>
      <c r="R597" s="22">
        <f t="shared" si="321"/>
        <v>0</v>
      </c>
      <c r="S597" s="22">
        <f t="shared" si="321"/>
        <v>0</v>
      </c>
      <c r="T597" s="22">
        <f t="shared" si="321"/>
        <v>0</v>
      </c>
      <c r="U597" s="13"/>
    </row>
    <row r="598" spans="1:21" ht="37.5" hidden="1" x14ac:dyDescent="0.2">
      <c r="A598" s="24"/>
      <c r="B598" s="6" t="s">
        <v>453</v>
      </c>
      <c r="C598" s="7">
        <v>908</v>
      </c>
      <c r="D598" s="8" t="s">
        <v>13</v>
      </c>
      <c r="E598" s="8" t="s">
        <v>20</v>
      </c>
      <c r="F598" s="7" t="s">
        <v>452</v>
      </c>
      <c r="G598" s="9"/>
      <c r="H598" s="15"/>
      <c r="I598" s="15"/>
      <c r="J598" s="20">
        <f t="shared" si="320"/>
        <v>0</v>
      </c>
      <c r="K598" s="15">
        <f t="shared" si="320"/>
        <v>0</v>
      </c>
      <c r="L598" s="15"/>
      <c r="M598" s="15"/>
      <c r="N598" s="15"/>
      <c r="O598" s="22">
        <f>O599</f>
        <v>0</v>
      </c>
      <c r="P598" s="15">
        <f t="shared" si="321"/>
        <v>0</v>
      </c>
      <c r="Q598" s="22">
        <f t="shared" si="321"/>
        <v>0</v>
      </c>
      <c r="R598" s="22">
        <f t="shared" si="321"/>
        <v>0</v>
      </c>
      <c r="S598" s="22">
        <f t="shared" si="321"/>
        <v>0</v>
      </c>
      <c r="T598" s="22">
        <f t="shared" si="321"/>
        <v>0</v>
      </c>
      <c r="U598" s="13"/>
    </row>
    <row r="599" spans="1:21" ht="21" hidden="1" customHeight="1" x14ac:dyDescent="0.2">
      <c r="A599" s="24"/>
      <c r="B599" s="6" t="s">
        <v>23</v>
      </c>
      <c r="C599" s="7">
        <v>908</v>
      </c>
      <c r="D599" s="8" t="s">
        <v>13</v>
      </c>
      <c r="E599" s="8" t="s">
        <v>20</v>
      </c>
      <c r="F599" s="7" t="s">
        <v>452</v>
      </c>
      <c r="G599" s="9">
        <v>500</v>
      </c>
      <c r="H599" s="15"/>
      <c r="I599" s="15"/>
      <c r="J599" s="20"/>
      <c r="K599" s="22"/>
      <c r="L599" s="22"/>
      <c r="M599" s="22"/>
      <c r="N599" s="47"/>
      <c r="O599" s="22">
        <f>J599+K599+M599+N599+L599</f>
        <v>0</v>
      </c>
      <c r="P599" s="15"/>
      <c r="Q599" s="19"/>
      <c r="R599" s="19"/>
      <c r="S599" s="19"/>
      <c r="T599" s="69">
        <f>O599+P599+Q599+R599+S599</f>
        <v>0</v>
      </c>
      <c r="U599" s="13"/>
    </row>
    <row r="600" spans="1:21" ht="40.5" hidden="1" customHeight="1" x14ac:dyDescent="0.2">
      <c r="A600" s="24"/>
      <c r="B600" s="6" t="s">
        <v>502</v>
      </c>
      <c r="C600" s="7">
        <v>908</v>
      </c>
      <c r="D600" s="8" t="s">
        <v>13</v>
      </c>
      <c r="E600" s="8" t="s">
        <v>20</v>
      </c>
      <c r="F600" s="7" t="s">
        <v>504</v>
      </c>
      <c r="G600" s="9"/>
      <c r="H600" s="15"/>
      <c r="I600" s="15"/>
      <c r="J600" s="20"/>
      <c r="K600" s="15"/>
      <c r="L600" s="15"/>
      <c r="M600" s="19"/>
      <c r="N600" s="15"/>
      <c r="O600" s="22">
        <f t="shared" ref="O600:T600" si="322">O601</f>
        <v>0</v>
      </c>
      <c r="P600" s="15">
        <f t="shared" si="322"/>
        <v>0</v>
      </c>
      <c r="Q600" s="22">
        <f t="shared" si="322"/>
        <v>0</v>
      </c>
      <c r="R600" s="22">
        <f t="shared" si="322"/>
        <v>0</v>
      </c>
      <c r="S600" s="22">
        <f t="shared" si="322"/>
        <v>0</v>
      </c>
      <c r="T600" s="22">
        <f t="shared" si="322"/>
        <v>0</v>
      </c>
      <c r="U600" s="13"/>
    </row>
    <row r="601" spans="1:21" ht="21" hidden="1" customHeight="1" x14ac:dyDescent="0.2">
      <c r="A601" s="24"/>
      <c r="B601" s="6" t="s">
        <v>479</v>
      </c>
      <c r="C601" s="7">
        <v>908</v>
      </c>
      <c r="D601" s="8" t="s">
        <v>13</v>
      </c>
      <c r="E601" s="8" t="s">
        <v>20</v>
      </c>
      <c r="F601" s="7" t="s">
        <v>527</v>
      </c>
      <c r="G601" s="9"/>
      <c r="H601" s="15"/>
      <c r="I601" s="15"/>
      <c r="J601" s="20"/>
      <c r="K601" s="15"/>
      <c r="L601" s="15"/>
      <c r="M601" s="19"/>
      <c r="N601" s="15"/>
      <c r="O601" s="22">
        <f t="shared" ref="O601:T601" si="323">O602</f>
        <v>0</v>
      </c>
      <c r="P601" s="15">
        <f t="shared" si="323"/>
        <v>0</v>
      </c>
      <c r="Q601" s="22">
        <f t="shared" si="323"/>
        <v>0</v>
      </c>
      <c r="R601" s="22">
        <f t="shared" si="323"/>
        <v>0</v>
      </c>
      <c r="S601" s="22">
        <f t="shared" si="323"/>
        <v>0</v>
      </c>
      <c r="T601" s="22">
        <f t="shared" si="323"/>
        <v>0</v>
      </c>
      <c r="U601" s="13"/>
    </row>
    <row r="602" spans="1:21" ht="21" hidden="1" customHeight="1" x14ac:dyDescent="0.2">
      <c r="A602" s="24"/>
      <c r="B602" s="6" t="s">
        <v>23</v>
      </c>
      <c r="C602" s="7">
        <v>908</v>
      </c>
      <c r="D602" s="8" t="s">
        <v>13</v>
      </c>
      <c r="E602" s="8" t="s">
        <v>20</v>
      </c>
      <c r="F602" s="7" t="s">
        <v>527</v>
      </c>
      <c r="G602" s="9">
        <v>500</v>
      </c>
      <c r="H602" s="15"/>
      <c r="I602" s="15"/>
      <c r="J602" s="20"/>
      <c r="K602" s="15"/>
      <c r="L602" s="15"/>
      <c r="M602" s="15"/>
      <c r="N602" s="15"/>
      <c r="O602" s="22"/>
      <c r="P602" s="15">
        <v>0</v>
      </c>
      <c r="Q602" s="19"/>
      <c r="R602" s="19"/>
      <c r="S602" s="19"/>
      <c r="T602" s="69">
        <f>O602+P602+Q602+R602+S602</f>
        <v>0</v>
      </c>
      <c r="U602" s="13"/>
    </row>
    <row r="603" spans="1:21" ht="18.75" x14ac:dyDescent="0.2">
      <c r="A603" s="24"/>
      <c r="B603" s="6" t="s">
        <v>317</v>
      </c>
      <c r="C603" s="7">
        <v>908</v>
      </c>
      <c r="D603" s="8" t="s">
        <v>13</v>
      </c>
      <c r="E603" s="8" t="s">
        <v>21</v>
      </c>
      <c r="F603" s="7"/>
      <c r="G603" s="9"/>
      <c r="H603" s="15" t="e">
        <f>H604</f>
        <v>#REF!</v>
      </c>
      <c r="I603" s="15" t="e">
        <f>I604</f>
        <v>#REF!</v>
      </c>
      <c r="J603" s="20" t="e">
        <f>J604</f>
        <v>#REF!</v>
      </c>
      <c r="K603" s="15" t="e">
        <f>K604</f>
        <v>#REF!</v>
      </c>
      <c r="L603" s="15"/>
      <c r="M603" s="19"/>
      <c r="N603" s="15"/>
      <c r="O603" s="22">
        <f t="shared" ref="O603:T603" si="324">O604</f>
        <v>0</v>
      </c>
      <c r="P603" s="22">
        <f t="shared" si="324"/>
        <v>4699.5</v>
      </c>
      <c r="Q603" s="22" t="e">
        <f t="shared" si="324"/>
        <v>#REF!</v>
      </c>
      <c r="R603" s="22" t="e">
        <f t="shared" si="324"/>
        <v>#REF!</v>
      </c>
      <c r="S603" s="22" t="e">
        <f t="shared" si="324"/>
        <v>#REF!</v>
      </c>
      <c r="T603" s="22">
        <f t="shared" si="324"/>
        <v>4699.4040399999994</v>
      </c>
      <c r="U603" s="13"/>
    </row>
    <row r="604" spans="1:21" ht="18.75" x14ac:dyDescent="0.2">
      <c r="A604" s="24"/>
      <c r="B604" s="6" t="s">
        <v>26</v>
      </c>
      <c r="C604" s="7">
        <v>908</v>
      </c>
      <c r="D604" s="8" t="s">
        <v>13</v>
      </c>
      <c r="E604" s="8" t="s">
        <v>21</v>
      </c>
      <c r="F604" s="7" t="s">
        <v>130</v>
      </c>
      <c r="G604" s="9"/>
      <c r="H604" s="15" t="e">
        <f>#REF!</f>
        <v>#REF!</v>
      </c>
      <c r="I604" s="15" t="e">
        <f>#REF!</f>
        <v>#REF!</v>
      </c>
      <c r="J604" s="20" t="e">
        <f>#REF!</f>
        <v>#REF!</v>
      </c>
      <c r="K604" s="15" t="e">
        <f>#REF!+K609</f>
        <v>#REF!</v>
      </c>
      <c r="L604" s="15"/>
      <c r="M604" s="15"/>
      <c r="N604" s="15"/>
      <c r="O604" s="22">
        <f>O605+O609</f>
        <v>0</v>
      </c>
      <c r="P604" s="22">
        <f>P605+P609+P607</f>
        <v>4699.5</v>
      </c>
      <c r="Q604" s="22" t="e">
        <f>#REF!+Q609</f>
        <v>#REF!</v>
      </c>
      <c r="R604" s="22" t="e">
        <f>#REF!+R609</f>
        <v>#REF!</v>
      </c>
      <c r="S604" s="22" t="e">
        <f>#REF!+S609</f>
        <v>#REF!</v>
      </c>
      <c r="T604" s="22">
        <f>T605+T609+T607</f>
        <v>4699.4040399999994</v>
      </c>
      <c r="U604" s="13"/>
    </row>
    <row r="605" spans="1:21" ht="138" customHeight="1" x14ac:dyDescent="0.2">
      <c r="A605" s="24"/>
      <c r="B605" s="6" t="s">
        <v>535</v>
      </c>
      <c r="C605" s="7">
        <v>908</v>
      </c>
      <c r="D605" s="8" t="s">
        <v>13</v>
      </c>
      <c r="E605" s="8" t="s">
        <v>21</v>
      </c>
      <c r="F605" s="7" t="s">
        <v>534</v>
      </c>
      <c r="G605" s="9"/>
      <c r="H605" s="15"/>
      <c r="I605" s="15"/>
      <c r="J605" s="20"/>
      <c r="K605" s="15"/>
      <c r="L605" s="15"/>
      <c r="M605" s="15"/>
      <c r="N605" s="15"/>
      <c r="O605" s="22"/>
      <c r="P605" s="15">
        <f>P606</f>
        <v>659</v>
      </c>
      <c r="Q605" s="22"/>
      <c r="R605" s="22"/>
      <c r="S605" s="22"/>
      <c r="T605" s="22">
        <f>T606</f>
        <v>659</v>
      </c>
      <c r="U605" s="13"/>
    </row>
    <row r="606" spans="1:21" ht="18.75" x14ac:dyDescent="0.2">
      <c r="A606" s="24"/>
      <c r="B606" s="6" t="s">
        <v>23</v>
      </c>
      <c r="C606" s="7">
        <v>908</v>
      </c>
      <c r="D606" s="8" t="s">
        <v>13</v>
      </c>
      <c r="E606" s="8" t="s">
        <v>21</v>
      </c>
      <c r="F606" s="7" t="s">
        <v>534</v>
      </c>
      <c r="G606" s="9">
        <v>500</v>
      </c>
      <c r="H606" s="15"/>
      <c r="I606" s="15"/>
      <c r="J606" s="20"/>
      <c r="K606" s="15"/>
      <c r="L606" s="15"/>
      <c r="M606" s="15"/>
      <c r="N606" s="15"/>
      <c r="O606" s="22"/>
      <c r="P606" s="15">
        <v>659</v>
      </c>
      <c r="Q606" s="22"/>
      <c r="R606" s="22"/>
      <c r="S606" s="22"/>
      <c r="T606" s="22">
        <f>O606+P606</f>
        <v>659</v>
      </c>
      <c r="U606" s="13"/>
    </row>
    <row r="607" spans="1:21" ht="37.5" x14ac:dyDescent="0.2">
      <c r="A607" s="24"/>
      <c r="B607" s="6" t="s">
        <v>362</v>
      </c>
      <c r="C607" s="7">
        <v>908</v>
      </c>
      <c r="D607" s="8" t="s">
        <v>13</v>
      </c>
      <c r="E607" s="8" t="s">
        <v>21</v>
      </c>
      <c r="F607" s="7" t="s">
        <v>342</v>
      </c>
      <c r="G607" s="9"/>
      <c r="H607" s="15">
        <f>H608</f>
        <v>0</v>
      </c>
      <c r="I607" s="15">
        <f>I608</f>
        <v>4040.4040399999999</v>
      </c>
      <c r="J607" s="20">
        <f>J608</f>
        <v>0</v>
      </c>
      <c r="K607" s="15">
        <f>K608</f>
        <v>3030.3</v>
      </c>
      <c r="L607" s="15"/>
      <c r="M607" s="15"/>
      <c r="N607" s="15"/>
      <c r="O607" s="22">
        <f t="shared" ref="O607:T607" si="325">O608</f>
        <v>0</v>
      </c>
      <c r="P607" s="15">
        <f t="shared" si="325"/>
        <v>4040.5</v>
      </c>
      <c r="Q607" s="22">
        <f t="shared" si="325"/>
        <v>0</v>
      </c>
      <c r="R607" s="22">
        <f t="shared" si="325"/>
        <v>0</v>
      </c>
      <c r="S607" s="22">
        <f t="shared" si="325"/>
        <v>0</v>
      </c>
      <c r="T607" s="22">
        <f t="shared" si="325"/>
        <v>4040.4040399999999</v>
      </c>
      <c r="U607" s="13"/>
    </row>
    <row r="608" spans="1:21" ht="18.75" x14ac:dyDescent="0.2">
      <c r="A608" s="24"/>
      <c r="B608" s="6" t="s">
        <v>23</v>
      </c>
      <c r="C608" s="7">
        <v>908</v>
      </c>
      <c r="D608" s="8" t="s">
        <v>13</v>
      </c>
      <c r="E608" s="8" t="s">
        <v>21</v>
      </c>
      <c r="F608" s="7" t="s">
        <v>342</v>
      </c>
      <c r="G608" s="9">
        <v>500</v>
      </c>
      <c r="H608" s="15"/>
      <c r="I608" s="15">
        <v>4040.4040399999999</v>
      </c>
      <c r="J608" s="20"/>
      <c r="K608" s="22">
        <v>3030.3</v>
      </c>
      <c r="L608" s="22"/>
      <c r="M608" s="22"/>
      <c r="N608" s="22"/>
      <c r="O608" s="22"/>
      <c r="P608" s="15">
        <v>4040.5</v>
      </c>
      <c r="Q608" s="19"/>
      <c r="R608" s="19"/>
      <c r="S608" s="19"/>
      <c r="T608" s="69">
        <f>4040.5-0.09596</f>
        <v>4040.4040399999999</v>
      </c>
      <c r="U608" s="13"/>
    </row>
    <row r="609" spans="1:21" ht="56.25" hidden="1" x14ac:dyDescent="0.2">
      <c r="A609" s="24"/>
      <c r="B609" s="6" t="s">
        <v>488</v>
      </c>
      <c r="C609" s="7">
        <v>908</v>
      </c>
      <c r="D609" s="8" t="s">
        <v>13</v>
      </c>
      <c r="E609" s="8" t="s">
        <v>21</v>
      </c>
      <c r="F609" s="7" t="s">
        <v>510</v>
      </c>
      <c r="G609" s="9"/>
      <c r="H609" s="15"/>
      <c r="I609" s="15"/>
      <c r="J609" s="20"/>
      <c r="K609" s="22">
        <f>K610</f>
        <v>7000</v>
      </c>
      <c r="L609" s="22"/>
      <c r="M609" s="22"/>
      <c r="N609" s="22"/>
      <c r="O609" s="22">
        <f t="shared" ref="O609:T609" si="326">O610</f>
        <v>0</v>
      </c>
      <c r="P609" s="15">
        <f t="shared" si="326"/>
        <v>0</v>
      </c>
      <c r="Q609" s="22">
        <f t="shared" si="326"/>
        <v>0</v>
      </c>
      <c r="R609" s="22">
        <f t="shared" si="326"/>
        <v>0</v>
      </c>
      <c r="S609" s="22">
        <f t="shared" si="326"/>
        <v>0</v>
      </c>
      <c r="T609" s="22">
        <f t="shared" si="326"/>
        <v>0</v>
      </c>
      <c r="U609" s="13"/>
    </row>
    <row r="610" spans="1:21" ht="18.75" hidden="1" x14ac:dyDescent="0.2">
      <c r="A610" s="24"/>
      <c r="B610" s="6" t="s">
        <v>23</v>
      </c>
      <c r="C610" s="7">
        <v>908</v>
      </c>
      <c r="D610" s="8" t="s">
        <v>13</v>
      </c>
      <c r="E610" s="8" t="s">
        <v>21</v>
      </c>
      <c r="F610" s="7" t="s">
        <v>510</v>
      </c>
      <c r="G610" s="9">
        <v>500</v>
      </c>
      <c r="H610" s="15"/>
      <c r="I610" s="15"/>
      <c r="J610" s="20"/>
      <c r="K610" s="22">
        <v>7000</v>
      </c>
      <c r="L610" s="22"/>
      <c r="M610" s="22"/>
      <c r="N610" s="22"/>
      <c r="O610" s="22"/>
      <c r="P610" s="15"/>
      <c r="Q610" s="19"/>
      <c r="R610" s="19"/>
      <c r="S610" s="19"/>
      <c r="T610" s="69">
        <f>O610+P610+Q610+R610+S610</f>
        <v>0</v>
      </c>
      <c r="U610" s="13"/>
    </row>
    <row r="611" spans="1:21" ht="18.75" x14ac:dyDescent="0.2">
      <c r="A611" s="24"/>
      <c r="B611" s="6" t="s">
        <v>98</v>
      </c>
      <c r="C611" s="7">
        <v>908</v>
      </c>
      <c r="D611" s="8" t="s">
        <v>9</v>
      </c>
      <c r="E611" s="8"/>
      <c r="F611" s="7"/>
      <c r="G611" s="9"/>
      <c r="H611" s="15">
        <f>H612+H617</f>
        <v>50</v>
      </c>
      <c r="I611" s="15">
        <f>I612+I617</f>
        <v>566.29999999999995</v>
      </c>
      <c r="J611" s="20">
        <f>J612+J617</f>
        <v>50</v>
      </c>
      <c r="K611" s="15">
        <f>K612+K617</f>
        <v>588.70000000000005</v>
      </c>
      <c r="L611" s="15"/>
      <c r="M611" s="15"/>
      <c r="N611" s="15"/>
      <c r="O611" s="22">
        <f t="shared" ref="O611:T611" si="327">O612+O617</f>
        <v>70</v>
      </c>
      <c r="P611" s="15">
        <f t="shared" si="327"/>
        <v>628.9</v>
      </c>
      <c r="Q611" s="22">
        <f t="shared" si="327"/>
        <v>0</v>
      </c>
      <c r="R611" s="22">
        <f t="shared" si="327"/>
        <v>0</v>
      </c>
      <c r="S611" s="22">
        <f t="shared" si="327"/>
        <v>0</v>
      </c>
      <c r="T611" s="22">
        <f t="shared" si="327"/>
        <v>698.9</v>
      </c>
      <c r="U611" s="13"/>
    </row>
    <row r="612" spans="1:21" ht="18.75" x14ac:dyDescent="0.2">
      <c r="A612" s="24"/>
      <c r="B612" s="6" t="s">
        <v>528</v>
      </c>
      <c r="C612" s="7">
        <v>908</v>
      </c>
      <c r="D612" s="8" t="s">
        <v>9</v>
      </c>
      <c r="E612" s="8" t="s">
        <v>9</v>
      </c>
      <c r="F612" s="7"/>
      <c r="G612" s="9"/>
      <c r="H612" s="15">
        <f t="shared" ref="H612:K615" si="328">H613</f>
        <v>50</v>
      </c>
      <c r="I612" s="15">
        <f t="shared" si="328"/>
        <v>0</v>
      </c>
      <c r="J612" s="20">
        <f t="shared" si="328"/>
        <v>50</v>
      </c>
      <c r="K612" s="15">
        <f t="shared" si="328"/>
        <v>0</v>
      </c>
      <c r="L612" s="15"/>
      <c r="M612" s="15"/>
      <c r="N612" s="15"/>
      <c r="O612" s="22">
        <f>O613</f>
        <v>70</v>
      </c>
      <c r="P612" s="15">
        <f t="shared" ref="P612:T615" si="329">P613</f>
        <v>0</v>
      </c>
      <c r="Q612" s="22">
        <f t="shared" si="329"/>
        <v>0</v>
      </c>
      <c r="R612" s="22">
        <f t="shared" si="329"/>
        <v>0</v>
      </c>
      <c r="S612" s="22">
        <f t="shared" si="329"/>
        <v>0</v>
      </c>
      <c r="T612" s="22">
        <f t="shared" si="329"/>
        <v>70</v>
      </c>
      <c r="U612" s="13"/>
    </row>
    <row r="613" spans="1:21" ht="37.5" x14ac:dyDescent="0.2">
      <c r="A613" s="24"/>
      <c r="B613" s="6" t="s">
        <v>99</v>
      </c>
      <c r="C613" s="7">
        <v>908</v>
      </c>
      <c r="D613" s="8" t="s">
        <v>9</v>
      </c>
      <c r="E613" s="8" t="s">
        <v>9</v>
      </c>
      <c r="F613" s="7" t="s">
        <v>197</v>
      </c>
      <c r="G613" s="9"/>
      <c r="H613" s="15">
        <f t="shared" si="328"/>
        <v>50</v>
      </c>
      <c r="I613" s="15">
        <f t="shared" si="328"/>
        <v>0</v>
      </c>
      <c r="J613" s="20">
        <f t="shared" si="328"/>
        <v>50</v>
      </c>
      <c r="K613" s="15">
        <f t="shared" si="328"/>
        <v>0</v>
      </c>
      <c r="L613" s="15"/>
      <c r="M613" s="15"/>
      <c r="N613" s="15"/>
      <c r="O613" s="22">
        <f>O614</f>
        <v>70</v>
      </c>
      <c r="P613" s="15">
        <f t="shared" si="329"/>
        <v>0</v>
      </c>
      <c r="Q613" s="22">
        <f t="shared" si="329"/>
        <v>0</v>
      </c>
      <c r="R613" s="22">
        <f t="shared" si="329"/>
        <v>0</v>
      </c>
      <c r="S613" s="22">
        <f t="shared" si="329"/>
        <v>0</v>
      </c>
      <c r="T613" s="22">
        <f t="shared" si="329"/>
        <v>70</v>
      </c>
      <c r="U613" s="13"/>
    </row>
    <row r="614" spans="1:21" ht="18.75" x14ac:dyDescent="0.2">
      <c r="A614" s="24"/>
      <c r="B614" s="6" t="s">
        <v>100</v>
      </c>
      <c r="C614" s="7">
        <v>908</v>
      </c>
      <c r="D614" s="8" t="s">
        <v>9</v>
      </c>
      <c r="E614" s="8" t="s">
        <v>9</v>
      </c>
      <c r="F614" s="7" t="s">
        <v>211</v>
      </c>
      <c r="G614" s="9"/>
      <c r="H614" s="15">
        <f t="shared" si="328"/>
        <v>50</v>
      </c>
      <c r="I614" s="15">
        <f t="shared" si="328"/>
        <v>0</v>
      </c>
      <c r="J614" s="20">
        <f t="shared" si="328"/>
        <v>50</v>
      </c>
      <c r="K614" s="15">
        <f t="shared" si="328"/>
        <v>0</v>
      </c>
      <c r="L614" s="15"/>
      <c r="M614" s="15"/>
      <c r="N614" s="15"/>
      <c r="O614" s="22">
        <f>O615</f>
        <v>70</v>
      </c>
      <c r="P614" s="15">
        <f t="shared" si="329"/>
        <v>0</v>
      </c>
      <c r="Q614" s="22">
        <f t="shared" si="329"/>
        <v>0</v>
      </c>
      <c r="R614" s="22">
        <f t="shared" si="329"/>
        <v>0</v>
      </c>
      <c r="S614" s="22">
        <f t="shared" si="329"/>
        <v>0</v>
      </c>
      <c r="T614" s="22">
        <f t="shared" si="329"/>
        <v>70</v>
      </c>
      <c r="U614" s="13"/>
    </row>
    <row r="615" spans="1:21" ht="18.75" x14ac:dyDescent="0.2">
      <c r="A615" s="24"/>
      <c r="B615" s="6" t="s">
        <v>212</v>
      </c>
      <c r="C615" s="7">
        <v>908</v>
      </c>
      <c r="D615" s="8" t="s">
        <v>9</v>
      </c>
      <c r="E615" s="8" t="s">
        <v>9</v>
      </c>
      <c r="F615" s="7" t="s">
        <v>213</v>
      </c>
      <c r="G615" s="9"/>
      <c r="H615" s="15">
        <f t="shared" si="328"/>
        <v>50</v>
      </c>
      <c r="I615" s="15">
        <f t="shared" si="328"/>
        <v>0</v>
      </c>
      <c r="J615" s="20">
        <f t="shared" si="328"/>
        <v>50</v>
      </c>
      <c r="K615" s="15">
        <f t="shared" si="328"/>
        <v>0</v>
      </c>
      <c r="L615" s="15"/>
      <c r="M615" s="15"/>
      <c r="N615" s="15"/>
      <c r="O615" s="22">
        <f>O616</f>
        <v>70</v>
      </c>
      <c r="P615" s="15">
        <f t="shared" si="329"/>
        <v>0</v>
      </c>
      <c r="Q615" s="22">
        <f t="shared" si="329"/>
        <v>0</v>
      </c>
      <c r="R615" s="22">
        <f t="shared" si="329"/>
        <v>0</v>
      </c>
      <c r="S615" s="22">
        <f t="shared" si="329"/>
        <v>0</v>
      </c>
      <c r="T615" s="22">
        <f t="shared" si="329"/>
        <v>70</v>
      </c>
      <c r="U615" s="13"/>
    </row>
    <row r="616" spans="1:21" ht="37.5" x14ac:dyDescent="0.2">
      <c r="A616" s="24"/>
      <c r="B616" s="6" t="s">
        <v>165</v>
      </c>
      <c r="C616" s="7">
        <v>908</v>
      </c>
      <c r="D616" s="8" t="s">
        <v>9</v>
      </c>
      <c r="E616" s="8" t="s">
        <v>9</v>
      </c>
      <c r="F616" s="7" t="s">
        <v>213</v>
      </c>
      <c r="G616" s="9">
        <v>200</v>
      </c>
      <c r="H616" s="15">
        <v>50</v>
      </c>
      <c r="I616" s="15"/>
      <c r="J616" s="20">
        <v>50</v>
      </c>
      <c r="K616" s="22"/>
      <c r="L616" s="22"/>
      <c r="M616" s="22"/>
      <c r="N616" s="22"/>
      <c r="O616" s="22">
        <v>70</v>
      </c>
      <c r="P616" s="15"/>
      <c r="Q616" s="19"/>
      <c r="R616" s="19"/>
      <c r="S616" s="19"/>
      <c r="T616" s="69">
        <f>O616+P616+Q616+R616+S616</f>
        <v>70</v>
      </c>
      <c r="U616" s="13"/>
    </row>
    <row r="617" spans="1:21" ht="18.75" x14ac:dyDescent="0.2">
      <c r="A617" s="24"/>
      <c r="B617" s="6" t="s">
        <v>36</v>
      </c>
      <c r="C617" s="7">
        <v>908</v>
      </c>
      <c r="D617" s="8" t="s">
        <v>9</v>
      </c>
      <c r="E617" s="8" t="s">
        <v>14</v>
      </c>
      <c r="F617" s="7"/>
      <c r="G617" s="9"/>
      <c r="H617" s="15">
        <f t="shared" ref="H617:K619" si="330">H618</f>
        <v>0</v>
      </c>
      <c r="I617" s="15">
        <f t="shared" si="330"/>
        <v>566.29999999999995</v>
      </c>
      <c r="J617" s="20">
        <f t="shared" si="330"/>
        <v>0</v>
      </c>
      <c r="K617" s="15">
        <f t="shared" si="330"/>
        <v>588.70000000000005</v>
      </c>
      <c r="L617" s="15"/>
      <c r="M617" s="15"/>
      <c r="N617" s="19"/>
      <c r="O617" s="22">
        <f t="shared" ref="O617:T617" si="331">O618</f>
        <v>0</v>
      </c>
      <c r="P617" s="15">
        <f t="shared" si="331"/>
        <v>628.9</v>
      </c>
      <c r="Q617" s="22">
        <f t="shared" si="331"/>
        <v>0</v>
      </c>
      <c r="R617" s="22">
        <f t="shared" si="331"/>
        <v>0</v>
      </c>
      <c r="S617" s="22">
        <f t="shared" si="331"/>
        <v>0</v>
      </c>
      <c r="T617" s="22">
        <f t="shared" si="331"/>
        <v>628.9</v>
      </c>
      <c r="U617" s="13"/>
    </row>
    <row r="618" spans="1:21" ht="18.75" x14ac:dyDescent="0.2">
      <c r="A618" s="24"/>
      <c r="B618" s="6" t="s">
        <v>26</v>
      </c>
      <c r="C618" s="7">
        <v>908</v>
      </c>
      <c r="D618" s="8" t="s">
        <v>9</v>
      </c>
      <c r="E618" s="8" t="s">
        <v>14</v>
      </c>
      <c r="F618" s="7" t="s">
        <v>130</v>
      </c>
      <c r="G618" s="9"/>
      <c r="H618" s="15">
        <f t="shared" si="330"/>
        <v>0</v>
      </c>
      <c r="I618" s="15">
        <f t="shared" si="330"/>
        <v>566.29999999999995</v>
      </c>
      <c r="J618" s="20">
        <f t="shared" si="330"/>
        <v>0</v>
      </c>
      <c r="K618" s="15">
        <f>K619+K621</f>
        <v>588.70000000000005</v>
      </c>
      <c r="L618" s="15"/>
      <c r="M618" s="15"/>
      <c r="N618" s="19"/>
      <c r="O618" s="22">
        <f t="shared" ref="O618:T618" si="332">O619+O621</f>
        <v>0</v>
      </c>
      <c r="P618" s="15">
        <f t="shared" si="332"/>
        <v>628.9</v>
      </c>
      <c r="Q618" s="22">
        <f t="shared" si="332"/>
        <v>0</v>
      </c>
      <c r="R618" s="22">
        <f t="shared" si="332"/>
        <v>0</v>
      </c>
      <c r="S618" s="22">
        <f t="shared" si="332"/>
        <v>0</v>
      </c>
      <c r="T618" s="22">
        <f t="shared" si="332"/>
        <v>628.9</v>
      </c>
      <c r="U618" s="13"/>
    </row>
    <row r="619" spans="1:21" ht="56.25" x14ac:dyDescent="0.2">
      <c r="A619" s="24"/>
      <c r="B619" s="6" t="s">
        <v>121</v>
      </c>
      <c r="C619" s="7">
        <v>908</v>
      </c>
      <c r="D619" s="8" t="s">
        <v>9</v>
      </c>
      <c r="E619" s="8" t="s">
        <v>14</v>
      </c>
      <c r="F619" s="7" t="s">
        <v>227</v>
      </c>
      <c r="G619" s="9"/>
      <c r="H619" s="15">
        <f t="shared" si="330"/>
        <v>0</v>
      </c>
      <c r="I619" s="15">
        <f t="shared" si="330"/>
        <v>566.29999999999995</v>
      </c>
      <c r="J619" s="20">
        <f t="shared" si="330"/>
        <v>0</v>
      </c>
      <c r="K619" s="15">
        <f t="shared" si="330"/>
        <v>588.70000000000005</v>
      </c>
      <c r="L619" s="15"/>
      <c r="M619" s="15"/>
      <c r="N619" s="15"/>
      <c r="O619" s="22">
        <f t="shared" ref="O619:T619" si="333">O620</f>
        <v>0</v>
      </c>
      <c r="P619" s="15">
        <f t="shared" si="333"/>
        <v>628.9</v>
      </c>
      <c r="Q619" s="22">
        <f t="shared" si="333"/>
        <v>0</v>
      </c>
      <c r="R619" s="22">
        <f t="shared" si="333"/>
        <v>0</v>
      </c>
      <c r="S619" s="22">
        <f t="shared" si="333"/>
        <v>0</v>
      </c>
      <c r="T619" s="22">
        <f t="shared" si="333"/>
        <v>628.9</v>
      </c>
      <c r="U619" s="13"/>
    </row>
    <row r="620" spans="1:21" ht="74.25" customHeight="1" x14ac:dyDescent="0.2">
      <c r="A620" s="24"/>
      <c r="B620" s="6" t="s">
        <v>16</v>
      </c>
      <c r="C620" s="7">
        <v>908</v>
      </c>
      <c r="D620" s="8" t="s">
        <v>9</v>
      </c>
      <c r="E620" s="8" t="s">
        <v>14</v>
      </c>
      <c r="F620" s="7" t="s">
        <v>227</v>
      </c>
      <c r="G620" s="9">
        <v>100</v>
      </c>
      <c r="H620" s="15"/>
      <c r="I620" s="15">
        <v>566.29999999999995</v>
      </c>
      <c r="J620" s="20"/>
      <c r="K620" s="22">
        <v>588.70000000000005</v>
      </c>
      <c r="L620" s="22"/>
      <c r="M620" s="22"/>
      <c r="N620" s="22"/>
      <c r="O620" s="22"/>
      <c r="P620" s="15">
        <v>628.9</v>
      </c>
      <c r="Q620" s="19"/>
      <c r="R620" s="19"/>
      <c r="S620" s="19"/>
      <c r="T620" s="69">
        <f>O620+P620+Q620+R620+S620</f>
        <v>628.9</v>
      </c>
      <c r="U620" s="13"/>
    </row>
    <row r="621" spans="1:21" ht="37.5" hidden="1" x14ac:dyDescent="0.2">
      <c r="A621" s="24"/>
      <c r="B621" s="6" t="s">
        <v>474</v>
      </c>
      <c r="C621" s="7">
        <v>908</v>
      </c>
      <c r="D621" s="8" t="s">
        <v>9</v>
      </c>
      <c r="E621" s="8" t="s">
        <v>14</v>
      </c>
      <c r="F621" s="7" t="s">
        <v>473</v>
      </c>
      <c r="G621" s="9"/>
      <c r="H621" s="15"/>
      <c r="I621" s="15"/>
      <c r="J621" s="19">
        <f>J622</f>
        <v>0</v>
      </c>
      <c r="K621" s="19">
        <f>K622</f>
        <v>0</v>
      </c>
      <c r="L621" s="19"/>
      <c r="M621" s="19"/>
      <c r="N621" s="19"/>
      <c r="O621" s="22">
        <f t="shared" ref="O621:T621" si="334">O622</f>
        <v>0</v>
      </c>
      <c r="P621" s="15">
        <f t="shared" si="334"/>
        <v>0</v>
      </c>
      <c r="Q621" s="22">
        <f t="shared" si="334"/>
        <v>0</v>
      </c>
      <c r="R621" s="22">
        <f t="shared" si="334"/>
        <v>0</v>
      </c>
      <c r="S621" s="22">
        <f t="shared" si="334"/>
        <v>0</v>
      </c>
      <c r="T621" s="22">
        <f t="shared" si="334"/>
        <v>0</v>
      </c>
      <c r="U621" s="13"/>
    </row>
    <row r="622" spans="1:21" ht="75" hidden="1" x14ac:dyDescent="0.2">
      <c r="A622" s="24"/>
      <c r="B622" s="6" t="s">
        <v>16</v>
      </c>
      <c r="C622" s="7">
        <v>908</v>
      </c>
      <c r="D622" s="8" t="s">
        <v>9</v>
      </c>
      <c r="E622" s="8" t="s">
        <v>14</v>
      </c>
      <c r="F622" s="7" t="s">
        <v>473</v>
      </c>
      <c r="G622" s="9" t="s">
        <v>17</v>
      </c>
      <c r="H622" s="15"/>
      <c r="I622" s="15"/>
      <c r="J622" s="20"/>
      <c r="K622" s="22"/>
      <c r="L622" s="22"/>
      <c r="M622" s="22"/>
      <c r="N622" s="22"/>
      <c r="O622" s="22">
        <f>J622+K622+L622+M622+N622</f>
        <v>0</v>
      </c>
      <c r="P622" s="15"/>
      <c r="Q622" s="19"/>
      <c r="R622" s="19"/>
      <c r="S622" s="19"/>
      <c r="T622" s="69">
        <f>O622+P622+Q622+R622+S622</f>
        <v>0</v>
      </c>
      <c r="U622" s="13"/>
    </row>
    <row r="623" spans="1:21" ht="18.75" x14ac:dyDescent="0.2">
      <c r="A623" s="24"/>
      <c r="B623" s="6" t="s">
        <v>27</v>
      </c>
      <c r="C623" s="7">
        <v>908</v>
      </c>
      <c r="D623" s="8" t="s">
        <v>5</v>
      </c>
      <c r="E623" s="8"/>
      <c r="F623" s="7"/>
      <c r="G623" s="9"/>
      <c r="H623" s="15" t="e">
        <f>H624+H628+H639+H649</f>
        <v>#REF!</v>
      </c>
      <c r="I623" s="15" t="e">
        <f>I624+I628+I639+I649</f>
        <v>#REF!</v>
      </c>
      <c r="J623" s="20" t="e">
        <f>J624+J628+J639+J649</f>
        <v>#REF!</v>
      </c>
      <c r="K623" s="15" t="e">
        <f>K624+K628+K639+K649</f>
        <v>#REF!</v>
      </c>
      <c r="L623" s="15"/>
      <c r="M623" s="15"/>
      <c r="N623" s="15"/>
      <c r="O623" s="22">
        <f t="shared" ref="O623:T623" si="335">O624+O628+O639+O649</f>
        <v>11944.7</v>
      </c>
      <c r="P623" s="15">
        <f t="shared" si="335"/>
        <v>15654.500000000002</v>
      </c>
      <c r="Q623" s="22">
        <f t="shared" si="335"/>
        <v>0</v>
      </c>
      <c r="R623" s="22">
        <f t="shared" si="335"/>
        <v>0</v>
      </c>
      <c r="S623" s="22">
        <f t="shared" si="335"/>
        <v>0</v>
      </c>
      <c r="T623" s="22">
        <f t="shared" si="335"/>
        <v>28599.199999999997</v>
      </c>
      <c r="U623" s="13"/>
    </row>
    <row r="624" spans="1:21" ht="18.75" x14ac:dyDescent="0.2">
      <c r="A624" s="24"/>
      <c r="B624" s="6" t="s">
        <v>101</v>
      </c>
      <c r="C624" s="7">
        <v>908</v>
      </c>
      <c r="D624" s="8" t="s">
        <v>5</v>
      </c>
      <c r="E624" s="8" t="s">
        <v>15</v>
      </c>
      <c r="F624" s="7"/>
      <c r="G624" s="9"/>
      <c r="H624" s="15">
        <f t="shared" ref="H624:K626" si="336">H625</f>
        <v>7254.3</v>
      </c>
      <c r="I624" s="15">
        <f t="shared" si="336"/>
        <v>0</v>
      </c>
      <c r="J624" s="20">
        <f t="shared" si="336"/>
        <v>7544.4</v>
      </c>
      <c r="K624" s="15">
        <f t="shared" si="336"/>
        <v>0</v>
      </c>
      <c r="L624" s="15"/>
      <c r="M624" s="15"/>
      <c r="N624" s="15"/>
      <c r="O624" s="22">
        <f>O625</f>
        <v>8866.7999999999993</v>
      </c>
      <c r="P624" s="15">
        <f t="shared" ref="P624:T626" si="337">P625</f>
        <v>0</v>
      </c>
      <c r="Q624" s="22">
        <f t="shared" si="337"/>
        <v>0</v>
      </c>
      <c r="R624" s="22">
        <f t="shared" si="337"/>
        <v>0</v>
      </c>
      <c r="S624" s="22">
        <f t="shared" si="337"/>
        <v>0</v>
      </c>
      <c r="T624" s="22">
        <f t="shared" si="337"/>
        <v>8866.7999999999993</v>
      </c>
      <c r="U624" s="13"/>
    </row>
    <row r="625" spans="1:21" ht="37.5" x14ac:dyDescent="0.2">
      <c r="A625" s="24"/>
      <c r="B625" s="6" t="s">
        <v>71</v>
      </c>
      <c r="C625" s="7">
        <v>908</v>
      </c>
      <c r="D625" s="8" t="s">
        <v>5</v>
      </c>
      <c r="E625" s="8" t="s">
        <v>15</v>
      </c>
      <c r="F625" s="7" t="s">
        <v>154</v>
      </c>
      <c r="G625" s="9"/>
      <c r="H625" s="15">
        <f t="shared" si="336"/>
        <v>7254.3</v>
      </c>
      <c r="I625" s="15">
        <f t="shared" si="336"/>
        <v>0</v>
      </c>
      <c r="J625" s="20">
        <f t="shared" si="336"/>
        <v>7544.4</v>
      </c>
      <c r="K625" s="15">
        <f t="shared" si="336"/>
        <v>0</v>
      </c>
      <c r="L625" s="15"/>
      <c r="M625" s="15"/>
      <c r="N625" s="15"/>
      <c r="O625" s="22">
        <f>O626</f>
        <v>8866.7999999999993</v>
      </c>
      <c r="P625" s="15">
        <f t="shared" si="337"/>
        <v>0</v>
      </c>
      <c r="Q625" s="22">
        <f t="shared" si="337"/>
        <v>0</v>
      </c>
      <c r="R625" s="22">
        <f t="shared" si="337"/>
        <v>0</v>
      </c>
      <c r="S625" s="22">
        <f t="shared" si="337"/>
        <v>0</v>
      </c>
      <c r="T625" s="22">
        <f t="shared" si="337"/>
        <v>8866.7999999999993</v>
      </c>
      <c r="U625" s="13"/>
    </row>
    <row r="626" spans="1:21" ht="18.75" x14ac:dyDescent="0.2">
      <c r="A626" s="24"/>
      <c r="B626" s="6" t="s">
        <v>102</v>
      </c>
      <c r="C626" s="7">
        <v>908</v>
      </c>
      <c r="D626" s="8" t="s">
        <v>5</v>
      </c>
      <c r="E626" s="8" t="s">
        <v>15</v>
      </c>
      <c r="F626" s="7" t="s">
        <v>214</v>
      </c>
      <c r="G626" s="9"/>
      <c r="H626" s="15">
        <f t="shared" si="336"/>
        <v>7254.3</v>
      </c>
      <c r="I626" s="15">
        <f t="shared" si="336"/>
        <v>0</v>
      </c>
      <c r="J626" s="20">
        <f t="shared" si="336"/>
        <v>7544.4</v>
      </c>
      <c r="K626" s="15">
        <f t="shared" si="336"/>
        <v>0</v>
      </c>
      <c r="L626" s="15"/>
      <c r="M626" s="15"/>
      <c r="N626" s="15"/>
      <c r="O626" s="22">
        <f>O627</f>
        <v>8866.7999999999993</v>
      </c>
      <c r="P626" s="15">
        <f t="shared" si="337"/>
        <v>0</v>
      </c>
      <c r="Q626" s="22">
        <f t="shared" si="337"/>
        <v>0</v>
      </c>
      <c r="R626" s="22">
        <f t="shared" si="337"/>
        <v>0</v>
      </c>
      <c r="S626" s="22">
        <f t="shared" si="337"/>
        <v>0</v>
      </c>
      <c r="T626" s="22">
        <f t="shared" si="337"/>
        <v>8866.7999999999993</v>
      </c>
      <c r="U626" s="13"/>
    </row>
    <row r="627" spans="1:21" ht="18.75" x14ac:dyDescent="0.2">
      <c r="A627" s="24"/>
      <c r="B627" s="6" t="s">
        <v>12</v>
      </c>
      <c r="C627" s="7">
        <v>908</v>
      </c>
      <c r="D627" s="8" t="s">
        <v>5</v>
      </c>
      <c r="E627" s="8" t="s">
        <v>15</v>
      </c>
      <c r="F627" s="7" t="s">
        <v>214</v>
      </c>
      <c r="G627" s="9">
        <v>300</v>
      </c>
      <c r="H627" s="15">
        <v>7254.3</v>
      </c>
      <c r="I627" s="15"/>
      <c r="J627" s="20">
        <v>7544.4</v>
      </c>
      <c r="K627" s="22"/>
      <c r="L627" s="22"/>
      <c r="M627" s="22"/>
      <c r="N627" s="22"/>
      <c r="O627" s="22">
        <v>8866.7999999999993</v>
      </c>
      <c r="P627" s="15"/>
      <c r="Q627" s="19"/>
      <c r="R627" s="19"/>
      <c r="S627" s="19"/>
      <c r="T627" s="69">
        <f>O627+P627+Q627+R627+S627</f>
        <v>8866.7999999999993</v>
      </c>
      <c r="U627" s="13"/>
    </row>
    <row r="628" spans="1:21" ht="18.75" x14ac:dyDescent="0.2">
      <c r="A628" s="24"/>
      <c r="B628" s="6" t="s">
        <v>103</v>
      </c>
      <c r="C628" s="7">
        <v>908</v>
      </c>
      <c r="D628" s="8" t="s">
        <v>5</v>
      </c>
      <c r="E628" s="8" t="s">
        <v>21</v>
      </c>
      <c r="F628" s="7"/>
      <c r="G628" s="9"/>
      <c r="H628" s="15" t="e">
        <f>H629+H634</f>
        <v>#REF!</v>
      </c>
      <c r="I628" s="15" t="e">
        <f>I629+I634</f>
        <v>#REF!</v>
      </c>
      <c r="J628" s="20" t="e">
        <f>J629+J634</f>
        <v>#REF!</v>
      </c>
      <c r="K628" s="15" t="e">
        <f>K629+K634</f>
        <v>#REF!</v>
      </c>
      <c r="L628" s="15"/>
      <c r="M628" s="15"/>
      <c r="N628" s="15"/>
      <c r="O628" s="22">
        <f t="shared" ref="O628:T628" si="338">O629+O634</f>
        <v>376.2</v>
      </c>
      <c r="P628" s="15">
        <f t="shared" si="338"/>
        <v>0</v>
      </c>
      <c r="Q628" s="22">
        <f t="shared" si="338"/>
        <v>0</v>
      </c>
      <c r="R628" s="22">
        <f t="shared" si="338"/>
        <v>0</v>
      </c>
      <c r="S628" s="22">
        <f t="shared" si="338"/>
        <v>0</v>
      </c>
      <c r="T628" s="22">
        <f t="shared" si="338"/>
        <v>1376.2</v>
      </c>
      <c r="U628" s="13"/>
    </row>
    <row r="629" spans="1:21" ht="40.5" customHeight="1" x14ac:dyDescent="0.2">
      <c r="A629" s="24"/>
      <c r="B629" s="6" t="s">
        <v>502</v>
      </c>
      <c r="C629" s="7">
        <v>908</v>
      </c>
      <c r="D629" s="8" t="s">
        <v>5</v>
      </c>
      <c r="E629" s="8" t="s">
        <v>21</v>
      </c>
      <c r="F629" s="7" t="s">
        <v>504</v>
      </c>
      <c r="G629" s="9"/>
      <c r="H629" s="15" t="e">
        <f>#REF!</f>
        <v>#REF!</v>
      </c>
      <c r="I629" s="15" t="e">
        <f>#REF!</f>
        <v>#REF!</v>
      </c>
      <c r="J629" s="20" t="e">
        <f>#REF!</f>
        <v>#REF!</v>
      </c>
      <c r="K629" s="15" t="e">
        <f>#REF!</f>
        <v>#REF!</v>
      </c>
      <c r="L629" s="15"/>
      <c r="M629" s="15"/>
      <c r="N629" s="15"/>
      <c r="O629" s="22">
        <f t="shared" ref="O629:T629" si="339">O630</f>
        <v>326.2</v>
      </c>
      <c r="P629" s="15">
        <f t="shared" si="339"/>
        <v>0</v>
      </c>
      <c r="Q629" s="22">
        <f t="shared" si="339"/>
        <v>0</v>
      </c>
      <c r="R629" s="22">
        <f t="shared" si="339"/>
        <v>0</v>
      </c>
      <c r="S629" s="22">
        <f t="shared" si="339"/>
        <v>0</v>
      </c>
      <c r="T629" s="22">
        <f t="shared" si="339"/>
        <v>326.2</v>
      </c>
      <c r="U629" s="13"/>
    </row>
    <row r="630" spans="1:21" ht="37.5" x14ac:dyDescent="0.2">
      <c r="A630" s="24"/>
      <c r="B630" s="6" t="s">
        <v>506</v>
      </c>
      <c r="C630" s="7">
        <v>908</v>
      </c>
      <c r="D630" s="8" t="s">
        <v>5</v>
      </c>
      <c r="E630" s="8" t="s">
        <v>21</v>
      </c>
      <c r="F630" s="7" t="s">
        <v>507</v>
      </c>
      <c r="G630" s="9"/>
      <c r="H630" s="15">
        <f>H631</f>
        <v>332.8</v>
      </c>
      <c r="I630" s="15">
        <f>I631</f>
        <v>0</v>
      </c>
      <c r="J630" s="20">
        <f>J631</f>
        <v>332.8</v>
      </c>
      <c r="K630" s="15">
        <f>K631</f>
        <v>0</v>
      </c>
      <c r="L630" s="15"/>
      <c r="M630" s="15"/>
      <c r="N630" s="15"/>
      <c r="O630" s="22">
        <f t="shared" ref="O630:T630" si="340">O631+O632</f>
        <v>326.2</v>
      </c>
      <c r="P630" s="15">
        <f t="shared" si="340"/>
        <v>0</v>
      </c>
      <c r="Q630" s="22">
        <f t="shared" si="340"/>
        <v>0</v>
      </c>
      <c r="R630" s="22">
        <f t="shared" si="340"/>
        <v>0</v>
      </c>
      <c r="S630" s="22">
        <f t="shared" si="340"/>
        <v>0</v>
      </c>
      <c r="T630" s="22">
        <f t="shared" si="340"/>
        <v>326.2</v>
      </c>
      <c r="U630" s="13"/>
    </row>
    <row r="631" spans="1:21" ht="18" customHeight="1" x14ac:dyDescent="0.2">
      <c r="A631" s="24"/>
      <c r="B631" s="6" t="s">
        <v>12</v>
      </c>
      <c r="C631" s="7">
        <v>908</v>
      </c>
      <c r="D631" s="8" t="s">
        <v>5</v>
      </c>
      <c r="E631" s="8" t="s">
        <v>21</v>
      </c>
      <c r="F631" s="7" t="s">
        <v>507</v>
      </c>
      <c r="G631" s="9">
        <v>300</v>
      </c>
      <c r="H631" s="15">
        <v>332.8</v>
      </c>
      <c r="I631" s="15"/>
      <c r="J631" s="20">
        <v>332.8</v>
      </c>
      <c r="K631" s="22"/>
      <c r="L631" s="22"/>
      <c r="M631" s="22"/>
      <c r="N631" s="22"/>
      <c r="O631" s="22">
        <v>326.2</v>
      </c>
      <c r="P631" s="15">
        <v>0</v>
      </c>
      <c r="Q631" s="19"/>
      <c r="R631" s="19"/>
      <c r="S631" s="19"/>
      <c r="T631" s="69">
        <f>O631+P631+Q631+R631+S631</f>
        <v>326.2</v>
      </c>
      <c r="U631" s="13"/>
    </row>
    <row r="632" spans="1:21" ht="38.25" hidden="1" customHeight="1" x14ac:dyDescent="0.2">
      <c r="A632" s="24"/>
      <c r="B632" s="6" t="s">
        <v>520</v>
      </c>
      <c r="C632" s="7">
        <v>908</v>
      </c>
      <c r="D632" s="8" t="s">
        <v>5</v>
      </c>
      <c r="E632" s="8" t="s">
        <v>21</v>
      </c>
      <c r="F632" s="7" t="s">
        <v>519</v>
      </c>
      <c r="G632" s="9"/>
      <c r="H632" s="15"/>
      <c r="I632" s="15"/>
      <c r="J632" s="20"/>
      <c r="K632" s="22"/>
      <c r="L632" s="22"/>
      <c r="M632" s="22"/>
      <c r="N632" s="22"/>
      <c r="O632" s="22">
        <f t="shared" ref="O632:T632" si="341">O633</f>
        <v>0</v>
      </c>
      <c r="P632" s="15">
        <f t="shared" si="341"/>
        <v>0</v>
      </c>
      <c r="Q632" s="22">
        <f t="shared" si="341"/>
        <v>0</v>
      </c>
      <c r="R632" s="22">
        <f t="shared" si="341"/>
        <v>0</v>
      </c>
      <c r="S632" s="22">
        <f t="shared" si="341"/>
        <v>0</v>
      </c>
      <c r="T632" s="22">
        <f t="shared" si="341"/>
        <v>0</v>
      </c>
      <c r="U632" s="13"/>
    </row>
    <row r="633" spans="1:21" ht="18.75" hidden="1" x14ac:dyDescent="0.2">
      <c r="A633" s="24"/>
      <c r="B633" s="6" t="s">
        <v>12</v>
      </c>
      <c r="C633" s="7">
        <v>908</v>
      </c>
      <c r="D633" s="8" t="s">
        <v>5</v>
      </c>
      <c r="E633" s="8" t="s">
        <v>21</v>
      </c>
      <c r="F633" s="7" t="s">
        <v>519</v>
      </c>
      <c r="G633" s="9">
        <v>300</v>
      </c>
      <c r="H633" s="15"/>
      <c r="I633" s="15"/>
      <c r="J633" s="20"/>
      <c r="K633" s="22"/>
      <c r="L633" s="22"/>
      <c r="M633" s="22"/>
      <c r="N633" s="22"/>
      <c r="O633" s="22"/>
      <c r="P633" s="15">
        <v>0</v>
      </c>
      <c r="Q633" s="19"/>
      <c r="R633" s="19"/>
      <c r="S633" s="22">
        <v>0</v>
      </c>
      <c r="T633" s="69">
        <f>O633+P633+Q633+R633+S633</f>
        <v>0</v>
      </c>
      <c r="U633" s="13"/>
    </row>
    <row r="634" spans="1:21" ht="81.75" customHeight="1" x14ac:dyDescent="0.2">
      <c r="A634" s="24"/>
      <c r="B634" s="6" t="s">
        <v>568</v>
      </c>
      <c r="C634" s="7">
        <v>908</v>
      </c>
      <c r="D634" s="8" t="s">
        <v>5</v>
      </c>
      <c r="E634" s="8" t="s">
        <v>21</v>
      </c>
      <c r="F634" s="7" t="s">
        <v>307</v>
      </c>
      <c r="G634" s="9"/>
      <c r="H634" s="15">
        <f t="shared" ref="H634:K635" si="342">H635</f>
        <v>50</v>
      </c>
      <c r="I634" s="15">
        <f t="shared" si="342"/>
        <v>0</v>
      </c>
      <c r="J634" s="20">
        <f t="shared" si="342"/>
        <v>50</v>
      </c>
      <c r="K634" s="15">
        <f t="shared" si="342"/>
        <v>0</v>
      </c>
      <c r="L634" s="15"/>
      <c r="M634" s="15"/>
      <c r="N634" s="15"/>
      <c r="O634" s="22">
        <f>O635</f>
        <v>50</v>
      </c>
      <c r="P634" s="15">
        <f t="shared" ref="P634:T635" si="343">P635</f>
        <v>0</v>
      </c>
      <c r="Q634" s="22">
        <f t="shared" si="343"/>
        <v>0</v>
      </c>
      <c r="R634" s="22">
        <f t="shared" si="343"/>
        <v>0</v>
      </c>
      <c r="S634" s="22">
        <f t="shared" si="343"/>
        <v>0</v>
      </c>
      <c r="T634" s="22">
        <f>T635+T637</f>
        <v>1050</v>
      </c>
      <c r="U634" s="13"/>
    </row>
    <row r="635" spans="1:21" ht="18.75" x14ac:dyDescent="0.2">
      <c r="A635" s="24"/>
      <c r="B635" s="6" t="s">
        <v>376</v>
      </c>
      <c r="C635" s="7">
        <v>908</v>
      </c>
      <c r="D635" s="8" t="s">
        <v>5</v>
      </c>
      <c r="E635" s="8" t="s">
        <v>21</v>
      </c>
      <c r="F635" s="7" t="s">
        <v>375</v>
      </c>
      <c r="G635" s="9"/>
      <c r="H635" s="15">
        <f t="shared" si="342"/>
        <v>50</v>
      </c>
      <c r="I635" s="15">
        <f t="shared" si="342"/>
        <v>0</v>
      </c>
      <c r="J635" s="20">
        <f t="shared" si="342"/>
        <v>50</v>
      </c>
      <c r="K635" s="15">
        <f t="shared" si="342"/>
        <v>0</v>
      </c>
      <c r="L635" s="15"/>
      <c r="M635" s="15"/>
      <c r="N635" s="15"/>
      <c r="O635" s="22">
        <f>O636</f>
        <v>50</v>
      </c>
      <c r="P635" s="15">
        <f t="shared" si="343"/>
        <v>0</v>
      </c>
      <c r="Q635" s="22">
        <f t="shared" si="343"/>
        <v>0</v>
      </c>
      <c r="R635" s="22">
        <f t="shared" si="343"/>
        <v>0</v>
      </c>
      <c r="S635" s="22">
        <f t="shared" si="343"/>
        <v>0</v>
      </c>
      <c r="T635" s="22">
        <f t="shared" si="343"/>
        <v>50</v>
      </c>
      <c r="U635" s="13"/>
    </row>
    <row r="636" spans="1:21" ht="18.75" x14ac:dyDescent="0.2">
      <c r="A636" s="24"/>
      <c r="B636" s="6" t="s">
        <v>12</v>
      </c>
      <c r="C636" s="7">
        <v>908</v>
      </c>
      <c r="D636" s="8" t="s">
        <v>5</v>
      </c>
      <c r="E636" s="8" t="s">
        <v>21</v>
      </c>
      <c r="F636" s="7" t="s">
        <v>375</v>
      </c>
      <c r="G636" s="9">
        <v>300</v>
      </c>
      <c r="H636" s="15">
        <v>50</v>
      </c>
      <c r="I636" s="15"/>
      <c r="J636" s="20">
        <v>50</v>
      </c>
      <c r="K636" s="22"/>
      <c r="L636" s="22"/>
      <c r="M636" s="22"/>
      <c r="N636" s="22"/>
      <c r="O636" s="22">
        <v>50</v>
      </c>
      <c r="P636" s="15">
        <v>0</v>
      </c>
      <c r="Q636" s="22"/>
      <c r="R636" s="22"/>
      <c r="S636" s="22"/>
      <c r="T636" s="69">
        <f>O636+P636+Q636+R636+S636</f>
        <v>50</v>
      </c>
      <c r="U636" s="13"/>
    </row>
    <row r="637" spans="1:21" ht="37.5" x14ac:dyDescent="0.2">
      <c r="A637" s="24"/>
      <c r="B637" s="61" t="s">
        <v>574</v>
      </c>
      <c r="C637" s="62">
        <v>908</v>
      </c>
      <c r="D637" s="63" t="s">
        <v>5</v>
      </c>
      <c r="E637" s="63" t="s">
        <v>21</v>
      </c>
      <c r="F637" s="62" t="s">
        <v>575</v>
      </c>
      <c r="G637" s="9"/>
      <c r="H637" s="15"/>
      <c r="I637" s="15"/>
      <c r="J637" s="20"/>
      <c r="K637" s="22"/>
      <c r="L637" s="22"/>
      <c r="M637" s="22"/>
      <c r="N637" s="22"/>
      <c r="O637" s="22"/>
      <c r="P637" s="15"/>
      <c r="Q637" s="22"/>
      <c r="R637" s="22"/>
      <c r="S637" s="22"/>
      <c r="T637" s="69">
        <f>T638</f>
        <v>1000</v>
      </c>
      <c r="U637" s="13"/>
    </row>
    <row r="638" spans="1:21" ht="18.75" x14ac:dyDescent="0.2">
      <c r="A638" s="24"/>
      <c r="B638" s="6" t="s">
        <v>12</v>
      </c>
      <c r="C638" s="7">
        <v>908</v>
      </c>
      <c r="D638" s="8" t="s">
        <v>5</v>
      </c>
      <c r="E638" s="8" t="s">
        <v>21</v>
      </c>
      <c r="F638" s="7" t="s">
        <v>575</v>
      </c>
      <c r="G638" s="9">
        <v>300</v>
      </c>
      <c r="H638" s="15"/>
      <c r="I638" s="15"/>
      <c r="J638" s="20"/>
      <c r="K638" s="22"/>
      <c r="L638" s="22"/>
      <c r="M638" s="22"/>
      <c r="N638" s="22"/>
      <c r="O638" s="22"/>
      <c r="P638" s="15"/>
      <c r="Q638" s="22"/>
      <c r="R638" s="22"/>
      <c r="S638" s="22"/>
      <c r="T638" s="72">
        <v>1000</v>
      </c>
      <c r="U638" s="13"/>
    </row>
    <row r="639" spans="1:21" ht="18.75" x14ac:dyDescent="0.2">
      <c r="A639" s="24"/>
      <c r="B639" s="6" t="s">
        <v>37</v>
      </c>
      <c r="C639" s="7">
        <v>908</v>
      </c>
      <c r="D639" s="8" t="s">
        <v>5</v>
      </c>
      <c r="E639" s="8" t="s">
        <v>4</v>
      </c>
      <c r="F639" s="7"/>
      <c r="G639" s="9"/>
      <c r="H639" s="15">
        <f>H640</f>
        <v>1494.9</v>
      </c>
      <c r="I639" s="15">
        <f>I640</f>
        <v>8443.6999999999989</v>
      </c>
      <c r="J639" s="20">
        <f>J640</f>
        <v>2469.9</v>
      </c>
      <c r="K639" s="15">
        <f>K640</f>
        <v>9222</v>
      </c>
      <c r="L639" s="15"/>
      <c r="M639" s="15"/>
      <c r="N639" s="15"/>
      <c r="O639" s="22">
        <f t="shared" ref="O639:T639" si="344">O640</f>
        <v>2701.7</v>
      </c>
      <c r="P639" s="15">
        <f t="shared" si="344"/>
        <v>15049.400000000001</v>
      </c>
      <c r="Q639" s="22">
        <f t="shared" si="344"/>
        <v>0</v>
      </c>
      <c r="R639" s="22">
        <f t="shared" si="344"/>
        <v>0</v>
      </c>
      <c r="S639" s="22">
        <f t="shared" si="344"/>
        <v>0</v>
      </c>
      <c r="T639" s="22">
        <f t="shared" si="344"/>
        <v>17751.099999999999</v>
      </c>
      <c r="U639" s="13"/>
    </row>
    <row r="640" spans="1:21" ht="56.25" x14ac:dyDescent="0.2">
      <c r="A640" s="24"/>
      <c r="B640" s="6" t="s">
        <v>297</v>
      </c>
      <c r="C640" s="7">
        <v>908</v>
      </c>
      <c r="D640" s="8" t="s">
        <v>5</v>
      </c>
      <c r="E640" s="8" t="s">
        <v>4</v>
      </c>
      <c r="F640" s="7" t="s">
        <v>215</v>
      </c>
      <c r="G640" s="9"/>
      <c r="H640" s="15">
        <f>H641+H645</f>
        <v>1494.9</v>
      </c>
      <c r="I640" s="15">
        <f>I641+I645</f>
        <v>8443.6999999999989</v>
      </c>
      <c r="J640" s="20">
        <f>J641+J645</f>
        <v>2469.9</v>
      </c>
      <c r="K640" s="15">
        <f>K641+K645</f>
        <v>9222</v>
      </c>
      <c r="L640" s="15"/>
      <c r="M640" s="15"/>
      <c r="N640" s="15"/>
      <c r="O640" s="22">
        <f t="shared" ref="O640:T640" si="345">O641+O645</f>
        <v>2701.7</v>
      </c>
      <c r="P640" s="15">
        <f t="shared" si="345"/>
        <v>15049.400000000001</v>
      </c>
      <c r="Q640" s="22">
        <f t="shared" si="345"/>
        <v>0</v>
      </c>
      <c r="R640" s="22">
        <f t="shared" si="345"/>
        <v>0</v>
      </c>
      <c r="S640" s="22">
        <f t="shared" si="345"/>
        <v>0</v>
      </c>
      <c r="T640" s="22">
        <f t="shared" si="345"/>
        <v>17751.099999999999</v>
      </c>
      <c r="U640" s="13"/>
    </row>
    <row r="641" spans="1:21" ht="18.75" x14ac:dyDescent="0.2">
      <c r="A641" s="24"/>
      <c r="B641" s="6" t="s">
        <v>432</v>
      </c>
      <c r="C641" s="7">
        <v>908</v>
      </c>
      <c r="D641" s="8" t="s">
        <v>5</v>
      </c>
      <c r="E641" s="8" t="s">
        <v>4</v>
      </c>
      <c r="F641" s="7" t="s">
        <v>554</v>
      </c>
      <c r="G641" s="9"/>
      <c r="H641" s="15">
        <f t="shared" ref="H641:K643" si="346">H642</f>
        <v>1494.9</v>
      </c>
      <c r="I641" s="15">
        <f t="shared" si="346"/>
        <v>1894.8</v>
      </c>
      <c r="J641" s="20">
        <f t="shared" si="346"/>
        <v>2469.9</v>
      </c>
      <c r="K641" s="15">
        <f t="shared" si="346"/>
        <v>3442.1</v>
      </c>
      <c r="L641" s="15"/>
      <c r="M641" s="15"/>
      <c r="N641" s="15"/>
      <c r="O641" s="22">
        <f>O642</f>
        <v>2701.7</v>
      </c>
      <c r="P641" s="15">
        <f t="shared" ref="P641:T643" si="347">P642</f>
        <v>9371.1</v>
      </c>
      <c r="Q641" s="22">
        <f t="shared" si="347"/>
        <v>0</v>
      </c>
      <c r="R641" s="22">
        <f t="shared" si="347"/>
        <v>0</v>
      </c>
      <c r="S641" s="22">
        <f t="shared" si="347"/>
        <v>0</v>
      </c>
      <c r="T641" s="22">
        <f t="shared" si="347"/>
        <v>12072.8</v>
      </c>
      <c r="U641" s="13"/>
    </row>
    <row r="642" spans="1:21" ht="56.25" x14ac:dyDescent="0.2">
      <c r="A642" s="24"/>
      <c r="B642" s="6" t="s">
        <v>232</v>
      </c>
      <c r="C642" s="7">
        <v>908</v>
      </c>
      <c r="D642" s="8" t="s">
        <v>5</v>
      </c>
      <c r="E642" s="8" t="s">
        <v>4</v>
      </c>
      <c r="F642" s="7" t="s">
        <v>231</v>
      </c>
      <c r="G642" s="9"/>
      <c r="H642" s="15">
        <f t="shared" si="346"/>
        <v>1494.9</v>
      </c>
      <c r="I642" s="15">
        <f t="shared" si="346"/>
        <v>1894.8</v>
      </c>
      <c r="J642" s="20">
        <f t="shared" si="346"/>
        <v>2469.9</v>
      </c>
      <c r="K642" s="15">
        <f t="shared" si="346"/>
        <v>3442.1</v>
      </c>
      <c r="L642" s="15"/>
      <c r="M642" s="15"/>
      <c r="N642" s="15"/>
      <c r="O642" s="22">
        <f>O643</f>
        <v>2701.7</v>
      </c>
      <c r="P642" s="15">
        <f t="shared" si="347"/>
        <v>9371.1</v>
      </c>
      <c r="Q642" s="22">
        <f t="shared" si="347"/>
        <v>0</v>
      </c>
      <c r="R642" s="22">
        <f t="shared" si="347"/>
        <v>0</v>
      </c>
      <c r="S642" s="22">
        <f t="shared" si="347"/>
        <v>0</v>
      </c>
      <c r="T642" s="22">
        <f t="shared" si="347"/>
        <v>12072.8</v>
      </c>
      <c r="U642" s="13"/>
    </row>
    <row r="643" spans="1:21" ht="56.25" x14ac:dyDescent="0.2">
      <c r="A643" s="24"/>
      <c r="B643" s="6" t="s">
        <v>330</v>
      </c>
      <c r="C643" s="7">
        <v>908</v>
      </c>
      <c r="D643" s="8" t="s">
        <v>5</v>
      </c>
      <c r="E643" s="8" t="s">
        <v>4</v>
      </c>
      <c r="F643" s="7" t="s">
        <v>318</v>
      </c>
      <c r="G643" s="9"/>
      <c r="H643" s="15">
        <f t="shared" si="346"/>
        <v>1494.9</v>
      </c>
      <c r="I643" s="15">
        <f t="shared" si="346"/>
        <v>1894.8</v>
      </c>
      <c r="J643" s="20">
        <f t="shared" si="346"/>
        <v>2469.9</v>
      </c>
      <c r="K643" s="15">
        <f t="shared" si="346"/>
        <v>3442.1</v>
      </c>
      <c r="L643" s="15"/>
      <c r="M643" s="15"/>
      <c r="N643" s="15"/>
      <c r="O643" s="22">
        <f>O644</f>
        <v>2701.7</v>
      </c>
      <c r="P643" s="15">
        <f t="shared" si="347"/>
        <v>9371.1</v>
      </c>
      <c r="Q643" s="22">
        <f t="shared" si="347"/>
        <v>0</v>
      </c>
      <c r="R643" s="22">
        <f t="shared" si="347"/>
        <v>0</v>
      </c>
      <c r="S643" s="22">
        <f t="shared" si="347"/>
        <v>0</v>
      </c>
      <c r="T643" s="22">
        <f t="shared" si="347"/>
        <v>12072.8</v>
      </c>
      <c r="U643" s="13"/>
    </row>
    <row r="644" spans="1:21" ht="18.75" x14ac:dyDescent="0.2">
      <c r="A644" s="24"/>
      <c r="B644" s="6" t="s">
        <v>12</v>
      </c>
      <c r="C644" s="7">
        <v>908</v>
      </c>
      <c r="D644" s="8" t="s">
        <v>5</v>
      </c>
      <c r="E644" s="8" t="s">
        <v>4</v>
      </c>
      <c r="F644" s="7" t="s">
        <v>318</v>
      </c>
      <c r="G644" s="9">
        <v>300</v>
      </c>
      <c r="H644" s="15">
        <v>1494.9</v>
      </c>
      <c r="I644" s="15">
        <v>1894.8</v>
      </c>
      <c r="J644" s="20">
        <v>2469.9</v>
      </c>
      <c r="K644" s="22">
        <v>3442.1</v>
      </c>
      <c r="L644" s="22"/>
      <c r="M644" s="22"/>
      <c r="N644" s="22"/>
      <c r="O644" s="22">
        <f>3701.7-1000</f>
        <v>2701.7</v>
      </c>
      <c r="P644" s="15">
        <v>9371.1</v>
      </c>
      <c r="Q644" s="19"/>
      <c r="R644" s="19"/>
      <c r="S644" s="22">
        <v>0</v>
      </c>
      <c r="T644" s="69">
        <f>O644+P644+Q644+R644+S644</f>
        <v>12072.8</v>
      </c>
      <c r="U644" s="13"/>
    </row>
    <row r="645" spans="1:21" ht="56.25" x14ac:dyDescent="0.2">
      <c r="A645" s="24"/>
      <c r="B645" s="6" t="s">
        <v>233</v>
      </c>
      <c r="C645" s="7">
        <v>908</v>
      </c>
      <c r="D645" s="8" t="s">
        <v>5</v>
      </c>
      <c r="E645" s="8" t="s">
        <v>4</v>
      </c>
      <c r="F645" s="7" t="s">
        <v>234</v>
      </c>
      <c r="G645" s="9"/>
      <c r="H645" s="15">
        <f t="shared" ref="H645:K647" si="348">H646</f>
        <v>0</v>
      </c>
      <c r="I645" s="15">
        <f t="shared" si="348"/>
        <v>6548.9</v>
      </c>
      <c r="J645" s="20">
        <f t="shared" si="348"/>
        <v>0</v>
      </c>
      <c r="K645" s="15">
        <f t="shared" si="348"/>
        <v>5779.9</v>
      </c>
      <c r="L645" s="15"/>
      <c r="M645" s="15"/>
      <c r="N645" s="15"/>
      <c r="O645" s="22">
        <f>O646</f>
        <v>0</v>
      </c>
      <c r="P645" s="15">
        <f t="shared" ref="P645:T647" si="349">P646</f>
        <v>5678.3</v>
      </c>
      <c r="Q645" s="22">
        <f t="shared" si="349"/>
        <v>0</v>
      </c>
      <c r="R645" s="22">
        <f t="shared" si="349"/>
        <v>0</v>
      </c>
      <c r="S645" s="22">
        <f t="shared" si="349"/>
        <v>0</v>
      </c>
      <c r="T645" s="22">
        <f t="shared" si="349"/>
        <v>5678.3</v>
      </c>
      <c r="U645" s="13"/>
    </row>
    <row r="646" spans="1:21" ht="75" x14ac:dyDescent="0.2">
      <c r="A646" s="24"/>
      <c r="B646" s="6" t="s">
        <v>235</v>
      </c>
      <c r="C646" s="7">
        <v>908</v>
      </c>
      <c r="D646" s="8" t="s">
        <v>5</v>
      </c>
      <c r="E646" s="8" t="s">
        <v>4</v>
      </c>
      <c r="F646" s="7" t="s">
        <v>236</v>
      </c>
      <c r="G646" s="9"/>
      <c r="H646" s="15">
        <f t="shared" si="348"/>
        <v>0</v>
      </c>
      <c r="I646" s="15">
        <f t="shared" si="348"/>
        <v>6548.9</v>
      </c>
      <c r="J646" s="20">
        <f t="shared" si="348"/>
        <v>0</v>
      </c>
      <c r="K646" s="15">
        <f t="shared" si="348"/>
        <v>5779.9</v>
      </c>
      <c r="L646" s="15"/>
      <c r="M646" s="15"/>
      <c r="N646" s="15"/>
      <c r="O646" s="22">
        <f>O647</f>
        <v>0</v>
      </c>
      <c r="P646" s="15">
        <f t="shared" si="349"/>
        <v>5678.3</v>
      </c>
      <c r="Q646" s="22">
        <f t="shared" si="349"/>
        <v>0</v>
      </c>
      <c r="R646" s="22">
        <f t="shared" si="349"/>
        <v>0</v>
      </c>
      <c r="S646" s="22">
        <f t="shared" si="349"/>
        <v>0</v>
      </c>
      <c r="T646" s="22">
        <f t="shared" si="349"/>
        <v>5678.3</v>
      </c>
      <c r="U646" s="13"/>
    </row>
    <row r="647" spans="1:21" ht="93.75" x14ac:dyDescent="0.2">
      <c r="A647" s="24"/>
      <c r="B647" s="6" t="s">
        <v>237</v>
      </c>
      <c r="C647" s="7">
        <v>908</v>
      </c>
      <c r="D647" s="8" t="s">
        <v>5</v>
      </c>
      <c r="E647" s="8" t="s">
        <v>4</v>
      </c>
      <c r="F647" s="7" t="s">
        <v>238</v>
      </c>
      <c r="G647" s="9"/>
      <c r="H647" s="15">
        <f t="shared" si="348"/>
        <v>0</v>
      </c>
      <c r="I647" s="15">
        <f t="shared" si="348"/>
        <v>6548.9</v>
      </c>
      <c r="J647" s="20">
        <f t="shared" si="348"/>
        <v>0</v>
      </c>
      <c r="K647" s="15">
        <f t="shared" si="348"/>
        <v>5779.9</v>
      </c>
      <c r="L647" s="15"/>
      <c r="M647" s="15"/>
      <c r="N647" s="15"/>
      <c r="O647" s="22">
        <f>O648</f>
        <v>0</v>
      </c>
      <c r="P647" s="15">
        <f t="shared" si="349"/>
        <v>5678.3</v>
      </c>
      <c r="Q647" s="22">
        <f t="shared" si="349"/>
        <v>0</v>
      </c>
      <c r="R647" s="22">
        <f t="shared" si="349"/>
        <v>0</v>
      </c>
      <c r="S647" s="22">
        <f t="shared" si="349"/>
        <v>0</v>
      </c>
      <c r="T647" s="22">
        <f t="shared" si="349"/>
        <v>5678.3</v>
      </c>
      <c r="U647" s="13"/>
    </row>
    <row r="648" spans="1:21" ht="37.5" x14ac:dyDescent="0.2">
      <c r="A648" s="24"/>
      <c r="B648" s="6" t="s">
        <v>42</v>
      </c>
      <c r="C648" s="7">
        <v>908</v>
      </c>
      <c r="D648" s="8" t="s">
        <v>5</v>
      </c>
      <c r="E648" s="8" t="s">
        <v>4</v>
      </c>
      <c r="F648" s="7" t="s">
        <v>238</v>
      </c>
      <c r="G648" s="9">
        <v>400</v>
      </c>
      <c r="H648" s="15"/>
      <c r="I648" s="15">
        <v>6548.9</v>
      </c>
      <c r="J648" s="20"/>
      <c r="K648" s="22">
        <v>5779.9</v>
      </c>
      <c r="L648" s="22"/>
      <c r="M648" s="22"/>
      <c r="N648" s="22"/>
      <c r="O648" s="22"/>
      <c r="P648" s="15">
        <v>5678.3</v>
      </c>
      <c r="Q648" s="19"/>
      <c r="R648" s="19"/>
      <c r="S648" s="22">
        <v>0</v>
      </c>
      <c r="T648" s="69">
        <f>O648+P648+Q648+R648+S648</f>
        <v>5678.3</v>
      </c>
      <c r="U648" s="13"/>
    </row>
    <row r="649" spans="1:21" ht="18.75" x14ac:dyDescent="0.2">
      <c r="A649" s="24"/>
      <c r="B649" s="6" t="s">
        <v>104</v>
      </c>
      <c r="C649" s="7">
        <v>908</v>
      </c>
      <c r="D649" s="8" t="s">
        <v>5</v>
      </c>
      <c r="E649" s="8" t="s">
        <v>22</v>
      </c>
      <c r="F649" s="7"/>
      <c r="G649" s="9"/>
      <c r="H649" s="15">
        <f t="shared" ref="H649:K651" si="350">H650</f>
        <v>0</v>
      </c>
      <c r="I649" s="15">
        <f t="shared" si="350"/>
        <v>557</v>
      </c>
      <c r="J649" s="20">
        <f t="shared" si="350"/>
        <v>0</v>
      </c>
      <c r="K649" s="15">
        <f t="shared" si="350"/>
        <v>579.20000000000005</v>
      </c>
      <c r="L649" s="15"/>
      <c r="M649" s="15"/>
      <c r="N649" s="15"/>
      <c r="O649" s="22">
        <f t="shared" ref="O649:T649" si="351">O650</f>
        <v>0</v>
      </c>
      <c r="P649" s="15">
        <f t="shared" si="351"/>
        <v>605.1</v>
      </c>
      <c r="Q649" s="22">
        <f t="shared" si="351"/>
        <v>0</v>
      </c>
      <c r="R649" s="22">
        <f t="shared" si="351"/>
        <v>0</v>
      </c>
      <c r="S649" s="22">
        <f t="shared" si="351"/>
        <v>0</v>
      </c>
      <c r="T649" s="22">
        <f t="shared" si="351"/>
        <v>605.1</v>
      </c>
      <c r="U649" s="13"/>
    </row>
    <row r="650" spans="1:21" ht="18.75" x14ac:dyDescent="0.2">
      <c r="A650" s="24"/>
      <c r="B650" s="6" t="s">
        <v>26</v>
      </c>
      <c r="C650" s="7">
        <v>908</v>
      </c>
      <c r="D650" s="8" t="s">
        <v>5</v>
      </c>
      <c r="E650" s="8" t="s">
        <v>22</v>
      </c>
      <c r="F650" s="7" t="s">
        <v>130</v>
      </c>
      <c r="G650" s="9"/>
      <c r="H650" s="15">
        <f t="shared" si="350"/>
        <v>0</v>
      </c>
      <c r="I650" s="15">
        <f t="shared" si="350"/>
        <v>557</v>
      </c>
      <c r="J650" s="20">
        <f t="shared" si="350"/>
        <v>0</v>
      </c>
      <c r="K650" s="15">
        <f>K651+K653</f>
        <v>579.20000000000005</v>
      </c>
      <c r="L650" s="15"/>
      <c r="M650" s="15"/>
      <c r="N650" s="15"/>
      <c r="O650" s="22">
        <f t="shared" ref="O650:T650" si="352">O651+O653</f>
        <v>0</v>
      </c>
      <c r="P650" s="15">
        <f t="shared" si="352"/>
        <v>605.1</v>
      </c>
      <c r="Q650" s="22">
        <f t="shared" si="352"/>
        <v>0</v>
      </c>
      <c r="R650" s="22">
        <f t="shared" si="352"/>
        <v>0</v>
      </c>
      <c r="S650" s="22">
        <f t="shared" si="352"/>
        <v>0</v>
      </c>
      <c r="T650" s="22">
        <f t="shared" si="352"/>
        <v>605.1</v>
      </c>
      <c r="U650" s="13"/>
    </row>
    <row r="651" spans="1:21" ht="56.25" x14ac:dyDescent="0.2">
      <c r="A651" s="24"/>
      <c r="B651" s="6" t="s">
        <v>105</v>
      </c>
      <c r="C651" s="7">
        <v>908</v>
      </c>
      <c r="D651" s="8" t="s">
        <v>5</v>
      </c>
      <c r="E651" s="8" t="s">
        <v>22</v>
      </c>
      <c r="F651" s="7" t="s">
        <v>228</v>
      </c>
      <c r="G651" s="9"/>
      <c r="H651" s="15">
        <f t="shared" si="350"/>
        <v>0</v>
      </c>
      <c r="I651" s="15">
        <f t="shared" si="350"/>
        <v>557</v>
      </c>
      <c r="J651" s="20">
        <f t="shared" si="350"/>
        <v>0</v>
      </c>
      <c r="K651" s="15">
        <f t="shared" si="350"/>
        <v>579.20000000000005</v>
      </c>
      <c r="L651" s="15"/>
      <c r="M651" s="15"/>
      <c r="N651" s="15"/>
      <c r="O651" s="22">
        <f t="shared" ref="O651:T651" si="353">O652</f>
        <v>0</v>
      </c>
      <c r="P651" s="15">
        <f t="shared" si="353"/>
        <v>605.1</v>
      </c>
      <c r="Q651" s="22">
        <f t="shared" si="353"/>
        <v>0</v>
      </c>
      <c r="R651" s="22">
        <f t="shared" si="353"/>
        <v>0</v>
      </c>
      <c r="S651" s="22">
        <f t="shared" si="353"/>
        <v>0</v>
      </c>
      <c r="T651" s="22">
        <f t="shared" si="353"/>
        <v>605.1</v>
      </c>
      <c r="U651" s="13"/>
    </row>
    <row r="652" spans="1:21" ht="77.25" customHeight="1" x14ac:dyDescent="0.2">
      <c r="A652" s="24"/>
      <c r="B652" s="6" t="s">
        <v>16</v>
      </c>
      <c r="C652" s="7">
        <v>908</v>
      </c>
      <c r="D652" s="8" t="s">
        <v>5</v>
      </c>
      <c r="E652" s="8" t="s">
        <v>22</v>
      </c>
      <c r="F652" s="7" t="s">
        <v>228</v>
      </c>
      <c r="G652" s="9">
        <v>100</v>
      </c>
      <c r="H652" s="15"/>
      <c r="I652" s="15">
        <v>557</v>
      </c>
      <c r="J652" s="20"/>
      <c r="K652" s="22">
        <v>579.20000000000005</v>
      </c>
      <c r="L652" s="22"/>
      <c r="M652" s="22"/>
      <c r="N652" s="22"/>
      <c r="O652" s="22"/>
      <c r="P652" s="15">
        <v>605.1</v>
      </c>
      <c r="Q652" s="19"/>
      <c r="R652" s="19"/>
      <c r="S652" s="19"/>
      <c r="T652" s="69">
        <f>O652+P652+Q652+R652+S652</f>
        <v>605.1</v>
      </c>
      <c r="U652" s="13"/>
    </row>
    <row r="653" spans="1:21" ht="37.5" hidden="1" x14ac:dyDescent="0.2">
      <c r="A653" s="24"/>
      <c r="B653" s="6" t="s">
        <v>474</v>
      </c>
      <c r="C653" s="7">
        <v>908</v>
      </c>
      <c r="D653" s="8" t="s">
        <v>5</v>
      </c>
      <c r="E653" s="8" t="s">
        <v>22</v>
      </c>
      <c r="F653" s="7" t="s">
        <v>473</v>
      </c>
      <c r="G653" s="9"/>
      <c r="H653" s="15"/>
      <c r="I653" s="15"/>
      <c r="J653" s="20"/>
      <c r="K653" s="22">
        <f>K654</f>
        <v>0</v>
      </c>
      <c r="L653" s="22"/>
      <c r="M653" s="22"/>
      <c r="N653" s="22"/>
      <c r="O653" s="22">
        <f t="shared" ref="O653:T653" si="354">O654</f>
        <v>0</v>
      </c>
      <c r="P653" s="15">
        <f t="shared" si="354"/>
        <v>0</v>
      </c>
      <c r="Q653" s="22">
        <f t="shared" si="354"/>
        <v>0</v>
      </c>
      <c r="R653" s="22">
        <f t="shared" si="354"/>
        <v>0</v>
      </c>
      <c r="S653" s="22">
        <f t="shared" si="354"/>
        <v>0</v>
      </c>
      <c r="T653" s="22">
        <f t="shared" si="354"/>
        <v>0</v>
      </c>
      <c r="U653" s="13"/>
    </row>
    <row r="654" spans="1:21" ht="75" hidden="1" x14ac:dyDescent="0.2">
      <c r="A654" s="24"/>
      <c r="B654" s="6" t="s">
        <v>16</v>
      </c>
      <c r="C654" s="7">
        <v>908</v>
      </c>
      <c r="D654" s="8" t="s">
        <v>5</v>
      </c>
      <c r="E654" s="8" t="s">
        <v>22</v>
      </c>
      <c r="F654" s="7" t="s">
        <v>473</v>
      </c>
      <c r="G654" s="9" t="s">
        <v>17</v>
      </c>
      <c r="H654" s="15"/>
      <c r="I654" s="15"/>
      <c r="J654" s="20"/>
      <c r="K654" s="22"/>
      <c r="L654" s="22"/>
      <c r="M654" s="22"/>
      <c r="N654" s="22"/>
      <c r="O654" s="22">
        <f>N654+K654</f>
        <v>0</v>
      </c>
      <c r="P654" s="15"/>
      <c r="Q654" s="19"/>
      <c r="R654" s="19"/>
      <c r="S654" s="19"/>
      <c r="T654" s="69">
        <f>O654+P654+Q654+R654+S654</f>
        <v>0</v>
      </c>
      <c r="U654" s="13"/>
    </row>
    <row r="655" spans="1:21" ht="18.75" x14ac:dyDescent="0.2">
      <c r="A655" s="24"/>
      <c r="B655" s="6" t="s">
        <v>106</v>
      </c>
      <c r="C655" s="7">
        <v>908</v>
      </c>
      <c r="D655" s="8" t="s">
        <v>45</v>
      </c>
      <c r="E655" s="8"/>
      <c r="F655" s="7"/>
      <c r="G655" s="9"/>
      <c r="H655" s="15">
        <f>H656</f>
        <v>400</v>
      </c>
      <c r="I655" s="15">
        <f>I656</f>
        <v>0</v>
      </c>
      <c r="J655" s="20">
        <f>J656+J671</f>
        <v>521.9</v>
      </c>
      <c r="K655" s="15">
        <f>K656+K671</f>
        <v>0</v>
      </c>
      <c r="L655" s="15"/>
      <c r="M655" s="15"/>
      <c r="N655" s="15"/>
      <c r="O655" s="22">
        <f t="shared" ref="O655:T655" si="355">O656+O671</f>
        <v>580</v>
      </c>
      <c r="P655" s="15">
        <f t="shared" si="355"/>
        <v>0</v>
      </c>
      <c r="Q655" s="22">
        <f t="shared" si="355"/>
        <v>0</v>
      </c>
      <c r="R655" s="22">
        <f t="shared" si="355"/>
        <v>0</v>
      </c>
      <c r="S655" s="22">
        <f t="shared" si="355"/>
        <v>0</v>
      </c>
      <c r="T655" s="22">
        <f t="shared" si="355"/>
        <v>661</v>
      </c>
      <c r="U655" s="13"/>
    </row>
    <row r="656" spans="1:21" ht="18.75" x14ac:dyDescent="0.2">
      <c r="A656" s="24"/>
      <c r="B656" s="6" t="s">
        <v>107</v>
      </c>
      <c r="C656" s="7">
        <v>908</v>
      </c>
      <c r="D656" s="8" t="s">
        <v>45</v>
      </c>
      <c r="E656" s="8" t="s">
        <v>15</v>
      </c>
      <c r="F656" s="7"/>
      <c r="G656" s="9"/>
      <c r="H656" s="15">
        <f>H657+H661+H666</f>
        <v>400</v>
      </c>
      <c r="I656" s="15">
        <f>I657+I661+I666</f>
        <v>0</v>
      </c>
      <c r="J656" s="20">
        <f>J657+J661+J666</f>
        <v>400</v>
      </c>
      <c r="K656" s="15">
        <f>K657+K661+K666</f>
        <v>0</v>
      </c>
      <c r="L656" s="15"/>
      <c r="M656" s="15"/>
      <c r="N656" s="15"/>
      <c r="O656" s="22">
        <f t="shared" ref="O656:T656" si="356">O657+O661+O666</f>
        <v>580</v>
      </c>
      <c r="P656" s="15">
        <f t="shared" si="356"/>
        <v>0</v>
      </c>
      <c r="Q656" s="22">
        <f t="shared" si="356"/>
        <v>0</v>
      </c>
      <c r="R656" s="22">
        <f t="shared" si="356"/>
        <v>0</v>
      </c>
      <c r="S656" s="22">
        <f t="shared" si="356"/>
        <v>0</v>
      </c>
      <c r="T656" s="22">
        <f t="shared" si="356"/>
        <v>661</v>
      </c>
      <c r="U656" s="13"/>
    </row>
    <row r="657" spans="1:21" ht="37.5" x14ac:dyDescent="0.2">
      <c r="A657" s="24"/>
      <c r="B657" s="6" t="s">
        <v>108</v>
      </c>
      <c r="C657" s="7">
        <v>908</v>
      </c>
      <c r="D657" s="8" t="s">
        <v>45</v>
      </c>
      <c r="E657" s="8" t="s">
        <v>15</v>
      </c>
      <c r="F657" s="7" t="s">
        <v>216</v>
      </c>
      <c r="G657" s="9"/>
      <c r="H657" s="15">
        <f>H658</f>
        <v>260</v>
      </c>
      <c r="I657" s="15">
        <f>I658</f>
        <v>0</v>
      </c>
      <c r="J657" s="20">
        <f>J658</f>
        <v>260</v>
      </c>
      <c r="K657" s="15">
        <f>K658</f>
        <v>0</v>
      </c>
      <c r="L657" s="15"/>
      <c r="M657" s="15"/>
      <c r="N657" s="15"/>
      <c r="O657" s="22">
        <f t="shared" ref="O657:T657" si="357">O658</f>
        <v>540</v>
      </c>
      <c r="P657" s="15">
        <f t="shared" si="357"/>
        <v>0</v>
      </c>
      <c r="Q657" s="22">
        <f t="shared" si="357"/>
        <v>0</v>
      </c>
      <c r="R657" s="22">
        <f t="shared" si="357"/>
        <v>0</v>
      </c>
      <c r="S657" s="22">
        <f t="shared" si="357"/>
        <v>0</v>
      </c>
      <c r="T657" s="22">
        <f t="shared" si="357"/>
        <v>540</v>
      </c>
      <c r="U657" s="13"/>
    </row>
    <row r="658" spans="1:21" ht="19.5" customHeight="1" x14ac:dyDescent="0.2">
      <c r="A658" s="24"/>
      <c r="B658" s="6" t="s">
        <v>218</v>
      </c>
      <c r="C658" s="7">
        <v>908</v>
      </c>
      <c r="D658" s="8" t="s">
        <v>45</v>
      </c>
      <c r="E658" s="8" t="s">
        <v>15</v>
      </c>
      <c r="F658" s="7" t="s">
        <v>217</v>
      </c>
      <c r="G658" s="9"/>
      <c r="H658" s="15">
        <f>H660</f>
        <v>260</v>
      </c>
      <c r="I658" s="15">
        <f>I660</f>
        <v>0</v>
      </c>
      <c r="J658" s="20">
        <f>J660+J659</f>
        <v>260</v>
      </c>
      <c r="K658" s="15">
        <f>K660+K659</f>
        <v>0</v>
      </c>
      <c r="L658" s="15"/>
      <c r="M658" s="15"/>
      <c r="N658" s="15"/>
      <c r="O658" s="22">
        <f t="shared" ref="O658:T658" si="358">O659+O660</f>
        <v>540</v>
      </c>
      <c r="P658" s="15">
        <f t="shared" si="358"/>
        <v>0</v>
      </c>
      <c r="Q658" s="22">
        <f t="shared" si="358"/>
        <v>0</v>
      </c>
      <c r="R658" s="22">
        <f t="shared" si="358"/>
        <v>0</v>
      </c>
      <c r="S658" s="22">
        <f t="shared" si="358"/>
        <v>0</v>
      </c>
      <c r="T658" s="22">
        <f t="shared" si="358"/>
        <v>540</v>
      </c>
      <c r="U658" s="13"/>
    </row>
    <row r="659" spans="1:21" ht="39" customHeight="1" x14ac:dyDescent="0.2">
      <c r="A659" s="24"/>
      <c r="B659" s="6" t="s">
        <v>16</v>
      </c>
      <c r="C659" s="7">
        <v>908</v>
      </c>
      <c r="D659" s="8" t="s">
        <v>45</v>
      </c>
      <c r="E659" s="8" t="s">
        <v>15</v>
      </c>
      <c r="F659" s="7" t="s">
        <v>217</v>
      </c>
      <c r="G659" s="9">
        <v>100</v>
      </c>
      <c r="H659" s="15"/>
      <c r="I659" s="15"/>
      <c r="J659" s="20"/>
      <c r="K659" s="22"/>
      <c r="L659" s="22"/>
      <c r="M659" s="22"/>
      <c r="N659" s="22"/>
      <c r="O659" s="22"/>
      <c r="P659" s="15"/>
      <c r="Q659" s="19"/>
      <c r="R659" s="19"/>
      <c r="S659" s="19"/>
      <c r="T659" s="72">
        <v>90</v>
      </c>
      <c r="U659" s="13"/>
    </row>
    <row r="660" spans="1:21" ht="41.25" customHeight="1" x14ac:dyDescent="0.2">
      <c r="A660" s="24"/>
      <c r="B660" s="6" t="s">
        <v>165</v>
      </c>
      <c r="C660" s="7">
        <v>908</v>
      </c>
      <c r="D660" s="8" t="s">
        <v>45</v>
      </c>
      <c r="E660" s="8" t="s">
        <v>15</v>
      </c>
      <c r="F660" s="7" t="s">
        <v>217</v>
      </c>
      <c r="G660" s="9">
        <v>200</v>
      </c>
      <c r="H660" s="15">
        <v>260</v>
      </c>
      <c r="I660" s="15"/>
      <c r="J660" s="20">
        <v>260</v>
      </c>
      <c r="K660" s="22"/>
      <c r="L660" s="22"/>
      <c r="M660" s="22"/>
      <c r="N660" s="22"/>
      <c r="O660" s="22">
        <f>440+100</f>
        <v>540</v>
      </c>
      <c r="P660" s="15"/>
      <c r="Q660" s="19"/>
      <c r="R660" s="19"/>
      <c r="S660" s="19"/>
      <c r="T660" s="72">
        <f>540-90</f>
        <v>450</v>
      </c>
      <c r="U660" s="13"/>
    </row>
    <row r="661" spans="1:21" ht="75" hidden="1" customHeight="1" x14ac:dyDescent="0.2">
      <c r="A661" s="24"/>
      <c r="B661" s="6" t="s">
        <v>95</v>
      </c>
      <c r="C661" s="7">
        <v>908</v>
      </c>
      <c r="D661" s="8" t="s">
        <v>45</v>
      </c>
      <c r="E661" s="8" t="s">
        <v>15</v>
      </c>
      <c r="F661" s="7" t="s">
        <v>206</v>
      </c>
      <c r="G661" s="9"/>
      <c r="H661" s="15">
        <f>H663</f>
        <v>100</v>
      </c>
      <c r="I661" s="15">
        <v>0</v>
      </c>
      <c r="J661" s="20">
        <f>J663</f>
        <v>100</v>
      </c>
      <c r="K661" s="15">
        <f>K663</f>
        <v>0</v>
      </c>
      <c r="L661" s="15"/>
      <c r="M661" s="15"/>
      <c r="N661" s="15"/>
      <c r="O661" s="22">
        <f t="shared" ref="O661:T662" si="359">O662</f>
        <v>0</v>
      </c>
      <c r="P661" s="15">
        <f t="shared" si="359"/>
        <v>0</v>
      </c>
      <c r="Q661" s="22">
        <f t="shared" si="359"/>
        <v>0</v>
      </c>
      <c r="R661" s="22">
        <f t="shared" si="359"/>
        <v>0</v>
      </c>
      <c r="S661" s="22">
        <f t="shared" si="359"/>
        <v>0</v>
      </c>
      <c r="T661" s="22">
        <f t="shared" si="359"/>
        <v>0</v>
      </c>
      <c r="U661" s="13"/>
    </row>
    <row r="662" spans="1:21" ht="56.25" hidden="1" x14ac:dyDescent="0.2">
      <c r="A662" s="24"/>
      <c r="B662" s="6" t="s">
        <v>348</v>
      </c>
      <c r="C662" s="7">
        <v>908</v>
      </c>
      <c r="D662" s="8" t="s">
        <v>45</v>
      </c>
      <c r="E662" s="8" t="s">
        <v>15</v>
      </c>
      <c r="F662" s="7" t="s">
        <v>347</v>
      </c>
      <c r="G662" s="9"/>
      <c r="H662" s="15">
        <f>H663</f>
        <v>100</v>
      </c>
      <c r="I662" s="15">
        <v>0</v>
      </c>
      <c r="J662" s="20">
        <f>J663</f>
        <v>100</v>
      </c>
      <c r="K662" s="15">
        <f>K663</f>
        <v>0</v>
      </c>
      <c r="L662" s="15"/>
      <c r="M662" s="15"/>
      <c r="N662" s="15"/>
      <c r="O662" s="22">
        <f t="shared" si="359"/>
        <v>0</v>
      </c>
      <c r="P662" s="15">
        <f t="shared" si="359"/>
        <v>0</v>
      </c>
      <c r="Q662" s="22">
        <f t="shared" si="359"/>
        <v>0</v>
      </c>
      <c r="R662" s="22">
        <f t="shared" si="359"/>
        <v>0</v>
      </c>
      <c r="S662" s="22">
        <f t="shared" si="359"/>
        <v>0</v>
      </c>
      <c r="T662" s="22">
        <f t="shared" si="359"/>
        <v>0</v>
      </c>
      <c r="U662" s="13"/>
    </row>
    <row r="663" spans="1:21" ht="29.25" hidden="1" customHeight="1" x14ac:dyDescent="0.2">
      <c r="A663" s="24"/>
      <c r="B663" s="6" t="s">
        <v>366</v>
      </c>
      <c r="C663" s="7">
        <v>908</v>
      </c>
      <c r="D663" s="8" t="s">
        <v>45</v>
      </c>
      <c r="E663" s="8" t="s">
        <v>15</v>
      </c>
      <c r="F663" s="7" t="s">
        <v>346</v>
      </c>
      <c r="G663" s="9"/>
      <c r="H663" s="15">
        <f>H665</f>
        <v>100</v>
      </c>
      <c r="I663" s="15">
        <f>I665</f>
        <v>0</v>
      </c>
      <c r="J663" s="20">
        <f>J665+J664</f>
        <v>100</v>
      </c>
      <c r="K663" s="15">
        <f>K665+K664</f>
        <v>0</v>
      </c>
      <c r="L663" s="15"/>
      <c r="M663" s="15"/>
      <c r="N663" s="15"/>
      <c r="O663" s="22">
        <f t="shared" ref="O663:T663" si="360">O664+O665</f>
        <v>0</v>
      </c>
      <c r="P663" s="15">
        <f t="shared" si="360"/>
        <v>0</v>
      </c>
      <c r="Q663" s="22">
        <f t="shared" si="360"/>
        <v>0</v>
      </c>
      <c r="R663" s="22">
        <f t="shared" si="360"/>
        <v>0</v>
      </c>
      <c r="S663" s="22">
        <f t="shared" si="360"/>
        <v>0</v>
      </c>
      <c r="T663" s="22">
        <f t="shared" si="360"/>
        <v>0</v>
      </c>
      <c r="U663" s="13"/>
    </row>
    <row r="664" spans="1:21" ht="41.25" hidden="1" customHeight="1" x14ac:dyDescent="0.2">
      <c r="A664" s="24"/>
      <c r="B664" s="6" t="s">
        <v>16</v>
      </c>
      <c r="C664" s="7">
        <v>908</v>
      </c>
      <c r="D664" s="8" t="s">
        <v>45</v>
      </c>
      <c r="E664" s="8" t="s">
        <v>15</v>
      </c>
      <c r="F664" s="7" t="s">
        <v>346</v>
      </c>
      <c r="G664" s="9">
        <v>100</v>
      </c>
      <c r="H664" s="15"/>
      <c r="I664" s="15"/>
      <c r="J664" s="20"/>
      <c r="K664" s="15">
        <v>0</v>
      </c>
      <c r="L664" s="15"/>
      <c r="M664" s="15"/>
      <c r="N664" s="15"/>
      <c r="O664" s="22"/>
      <c r="P664" s="23"/>
      <c r="Q664" s="21"/>
      <c r="R664" s="21"/>
      <c r="S664" s="21"/>
      <c r="T664" s="69">
        <f>O664+P664+Q664+R664+S664</f>
        <v>0</v>
      </c>
      <c r="U664" s="13"/>
    </row>
    <row r="665" spans="1:21" ht="44.25" hidden="1" customHeight="1" x14ac:dyDescent="0.2">
      <c r="A665" s="24"/>
      <c r="B665" s="6" t="s">
        <v>165</v>
      </c>
      <c r="C665" s="7">
        <v>908</v>
      </c>
      <c r="D665" s="8" t="s">
        <v>45</v>
      </c>
      <c r="E665" s="8" t="s">
        <v>15</v>
      </c>
      <c r="F665" s="7" t="s">
        <v>346</v>
      </c>
      <c r="G665" s="9">
        <v>200</v>
      </c>
      <c r="H665" s="15">
        <v>100</v>
      </c>
      <c r="I665" s="15">
        <v>0</v>
      </c>
      <c r="J665" s="20">
        <v>100</v>
      </c>
      <c r="K665" s="22">
        <v>0</v>
      </c>
      <c r="L665" s="22"/>
      <c r="M665" s="22"/>
      <c r="N665" s="22"/>
      <c r="O665" s="22">
        <v>0</v>
      </c>
      <c r="P665" s="15"/>
      <c r="Q665" s="19"/>
      <c r="R665" s="19"/>
      <c r="S665" s="19"/>
      <c r="T665" s="69">
        <f>O665+P665+Q665+R665+S665</f>
        <v>0</v>
      </c>
      <c r="U665" s="13"/>
    </row>
    <row r="666" spans="1:21" ht="56.25" x14ac:dyDescent="0.2">
      <c r="A666" s="24"/>
      <c r="B666" s="6" t="s">
        <v>300</v>
      </c>
      <c r="C666" s="7">
        <v>908</v>
      </c>
      <c r="D666" s="8" t="s">
        <v>45</v>
      </c>
      <c r="E666" s="8" t="s">
        <v>15</v>
      </c>
      <c r="F666" s="7" t="s">
        <v>299</v>
      </c>
      <c r="G666" s="9"/>
      <c r="H666" s="15">
        <f>H669+H667</f>
        <v>40</v>
      </c>
      <c r="I666" s="15">
        <f>I669+I667</f>
        <v>0</v>
      </c>
      <c r="J666" s="20">
        <f>J669+J667</f>
        <v>40</v>
      </c>
      <c r="K666" s="15">
        <f>K669+K667</f>
        <v>0</v>
      </c>
      <c r="L666" s="15"/>
      <c r="M666" s="15"/>
      <c r="N666" s="15"/>
      <c r="O666" s="22">
        <f t="shared" ref="O666:T666" si="361">O667+O669</f>
        <v>40</v>
      </c>
      <c r="P666" s="15">
        <f t="shared" si="361"/>
        <v>0</v>
      </c>
      <c r="Q666" s="22">
        <f t="shared" si="361"/>
        <v>0</v>
      </c>
      <c r="R666" s="22">
        <f t="shared" si="361"/>
        <v>0</v>
      </c>
      <c r="S666" s="22">
        <f t="shared" si="361"/>
        <v>0</v>
      </c>
      <c r="T666" s="22">
        <f t="shared" si="361"/>
        <v>121</v>
      </c>
      <c r="U666" s="13"/>
    </row>
    <row r="667" spans="1:21" ht="37.5" x14ac:dyDescent="0.2">
      <c r="A667" s="24"/>
      <c r="B667" s="6" t="s">
        <v>302</v>
      </c>
      <c r="C667" s="7">
        <v>908</v>
      </c>
      <c r="D667" s="8" t="s">
        <v>45</v>
      </c>
      <c r="E667" s="8" t="s">
        <v>15</v>
      </c>
      <c r="F667" s="7" t="s">
        <v>301</v>
      </c>
      <c r="G667" s="9"/>
      <c r="H667" s="15">
        <f>H668</f>
        <v>25</v>
      </c>
      <c r="I667" s="15">
        <f>I668</f>
        <v>0</v>
      </c>
      <c r="J667" s="20">
        <f>J668</f>
        <v>25</v>
      </c>
      <c r="K667" s="15">
        <f>K668</f>
        <v>0</v>
      </c>
      <c r="L667" s="15"/>
      <c r="M667" s="15"/>
      <c r="N667" s="15"/>
      <c r="O667" s="22">
        <f t="shared" ref="O667:T667" si="362">O668</f>
        <v>25</v>
      </c>
      <c r="P667" s="15">
        <f t="shared" si="362"/>
        <v>0</v>
      </c>
      <c r="Q667" s="22">
        <f t="shared" si="362"/>
        <v>0</v>
      </c>
      <c r="R667" s="22">
        <f t="shared" si="362"/>
        <v>0</v>
      </c>
      <c r="S667" s="22">
        <f t="shared" si="362"/>
        <v>0</v>
      </c>
      <c r="T667" s="22">
        <f t="shared" si="362"/>
        <v>100</v>
      </c>
      <c r="U667" s="13"/>
    </row>
    <row r="668" spans="1:21" ht="37.5" x14ac:dyDescent="0.2">
      <c r="A668" s="24"/>
      <c r="B668" s="6" t="s">
        <v>165</v>
      </c>
      <c r="C668" s="7">
        <v>908</v>
      </c>
      <c r="D668" s="8" t="s">
        <v>45</v>
      </c>
      <c r="E668" s="8" t="s">
        <v>15</v>
      </c>
      <c r="F668" s="7" t="s">
        <v>301</v>
      </c>
      <c r="G668" s="9">
        <v>200</v>
      </c>
      <c r="H668" s="15">
        <v>25</v>
      </c>
      <c r="I668" s="15"/>
      <c r="J668" s="20">
        <v>25</v>
      </c>
      <c r="K668" s="22"/>
      <c r="L668" s="22"/>
      <c r="M668" s="22"/>
      <c r="N668" s="22"/>
      <c r="O668" s="22">
        <v>25</v>
      </c>
      <c r="P668" s="15"/>
      <c r="Q668" s="19"/>
      <c r="R668" s="19"/>
      <c r="S668" s="19"/>
      <c r="T668" s="69">
        <f>25+75</f>
        <v>100</v>
      </c>
      <c r="U668" s="13"/>
    </row>
    <row r="669" spans="1:21" ht="18.75" x14ac:dyDescent="0.2">
      <c r="A669" s="24"/>
      <c r="B669" s="6" t="s">
        <v>304</v>
      </c>
      <c r="C669" s="7">
        <v>908</v>
      </c>
      <c r="D669" s="8" t="s">
        <v>45</v>
      </c>
      <c r="E669" s="8" t="s">
        <v>15</v>
      </c>
      <c r="F669" s="7" t="s">
        <v>303</v>
      </c>
      <c r="G669" s="9"/>
      <c r="H669" s="15">
        <f>H670</f>
        <v>15</v>
      </c>
      <c r="I669" s="15">
        <f>I670</f>
        <v>0</v>
      </c>
      <c r="J669" s="20">
        <f>J670</f>
        <v>15</v>
      </c>
      <c r="K669" s="15">
        <f>K670</f>
        <v>0</v>
      </c>
      <c r="L669" s="15"/>
      <c r="M669" s="15"/>
      <c r="N669" s="15"/>
      <c r="O669" s="22">
        <f t="shared" ref="O669:T669" si="363">O670</f>
        <v>15</v>
      </c>
      <c r="P669" s="15">
        <f t="shared" si="363"/>
        <v>0</v>
      </c>
      <c r="Q669" s="22">
        <f t="shared" si="363"/>
        <v>0</v>
      </c>
      <c r="R669" s="22">
        <f t="shared" si="363"/>
        <v>0</v>
      </c>
      <c r="S669" s="22">
        <f t="shared" si="363"/>
        <v>0</v>
      </c>
      <c r="T669" s="22">
        <f t="shared" si="363"/>
        <v>21</v>
      </c>
      <c r="U669" s="13"/>
    </row>
    <row r="670" spans="1:21" ht="36.75" customHeight="1" x14ac:dyDescent="0.2">
      <c r="A670" s="24"/>
      <c r="B670" s="6" t="s">
        <v>165</v>
      </c>
      <c r="C670" s="7">
        <v>908</v>
      </c>
      <c r="D670" s="8" t="s">
        <v>45</v>
      </c>
      <c r="E670" s="8" t="s">
        <v>15</v>
      </c>
      <c r="F670" s="7" t="s">
        <v>303</v>
      </c>
      <c r="G670" s="9">
        <v>200</v>
      </c>
      <c r="H670" s="15">
        <v>15</v>
      </c>
      <c r="I670" s="15"/>
      <c r="J670" s="20">
        <v>15</v>
      </c>
      <c r="K670" s="22"/>
      <c r="L670" s="22"/>
      <c r="M670" s="22"/>
      <c r="N670" s="22"/>
      <c r="O670" s="22">
        <v>15</v>
      </c>
      <c r="P670" s="15"/>
      <c r="Q670" s="19"/>
      <c r="R670" s="19"/>
      <c r="S670" s="19"/>
      <c r="T670" s="69">
        <f>15+6</f>
        <v>21</v>
      </c>
      <c r="U670" s="13"/>
    </row>
    <row r="671" spans="1:21" ht="18.75" hidden="1" x14ac:dyDescent="0.2">
      <c r="A671" s="24"/>
      <c r="B671" s="6" t="s">
        <v>495</v>
      </c>
      <c r="C671" s="7">
        <v>908</v>
      </c>
      <c r="D671" s="8" t="s">
        <v>45</v>
      </c>
      <c r="E671" s="8" t="s">
        <v>20</v>
      </c>
      <c r="F671" s="7"/>
      <c r="G671" s="9"/>
      <c r="H671" s="15"/>
      <c r="I671" s="15"/>
      <c r="J671" s="20">
        <f>J672</f>
        <v>121.9</v>
      </c>
      <c r="K671" s="15">
        <f t="shared" ref="K671:T673" si="364">K672</f>
        <v>0</v>
      </c>
      <c r="L671" s="20">
        <f t="shared" si="364"/>
        <v>0</v>
      </c>
      <c r="M671" s="20">
        <f t="shared" si="364"/>
        <v>0</v>
      </c>
      <c r="N671" s="20">
        <f t="shared" si="364"/>
        <v>0</v>
      </c>
      <c r="O671" s="22">
        <f t="shared" si="364"/>
        <v>0</v>
      </c>
      <c r="P671" s="15">
        <f t="shared" si="364"/>
        <v>0</v>
      </c>
      <c r="Q671" s="22">
        <f t="shared" si="364"/>
        <v>0</v>
      </c>
      <c r="R671" s="22">
        <f t="shared" si="364"/>
        <v>0</v>
      </c>
      <c r="S671" s="22">
        <f t="shared" si="364"/>
        <v>0</v>
      </c>
      <c r="T671" s="22">
        <f t="shared" si="364"/>
        <v>0</v>
      </c>
      <c r="U671" s="13"/>
    </row>
    <row r="672" spans="1:21" ht="37.5" hidden="1" x14ac:dyDescent="0.2">
      <c r="A672" s="24"/>
      <c r="B672" s="6" t="s">
        <v>508</v>
      </c>
      <c r="C672" s="7">
        <v>908</v>
      </c>
      <c r="D672" s="8" t="s">
        <v>45</v>
      </c>
      <c r="E672" s="8" t="s">
        <v>20</v>
      </c>
      <c r="F672" s="7" t="s">
        <v>504</v>
      </c>
      <c r="G672" s="9"/>
      <c r="H672" s="15"/>
      <c r="I672" s="15"/>
      <c r="J672" s="20">
        <f>J673</f>
        <v>121.9</v>
      </c>
      <c r="K672" s="15">
        <f t="shared" si="364"/>
        <v>0</v>
      </c>
      <c r="L672" s="20">
        <f t="shared" si="364"/>
        <v>0</v>
      </c>
      <c r="M672" s="20">
        <f t="shared" si="364"/>
        <v>0</v>
      </c>
      <c r="N672" s="20">
        <f t="shared" si="364"/>
        <v>0</v>
      </c>
      <c r="O672" s="22">
        <f t="shared" si="364"/>
        <v>0</v>
      </c>
      <c r="P672" s="15">
        <f t="shared" si="364"/>
        <v>0</v>
      </c>
      <c r="Q672" s="22">
        <f t="shared" si="364"/>
        <v>0</v>
      </c>
      <c r="R672" s="22">
        <f t="shared" si="364"/>
        <v>0</v>
      </c>
      <c r="S672" s="22">
        <f t="shared" si="364"/>
        <v>0</v>
      </c>
      <c r="T672" s="22">
        <f t="shared" si="364"/>
        <v>0</v>
      </c>
      <c r="U672" s="13"/>
    </row>
    <row r="673" spans="1:24" ht="37.5" hidden="1" x14ac:dyDescent="0.2">
      <c r="A673" s="24"/>
      <c r="B673" s="6" t="s">
        <v>503</v>
      </c>
      <c r="C673" s="7">
        <v>908</v>
      </c>
      <c r="D673" s="8" t="s">
        <v>45</v>
      </c>
      <c r="E673" s="8" t="s">
        <v>20</v>
      </c>
      <c r="F673" s="7" t="s">
        <v>505</v>
      </c>
      <c r="G673" s="9"/>
      <c r="H673" s="15"/>
      <c r="I673" s="15"/>
      <c r="J673" s="20">
        <f>J674</f>
        <v>121.9</v>
      </c>
      <c r="K673" s="15">
        <f t="shared" si="364"/>
        <v>0</v>
      </c>
      <c r="L673" s="20">
        <f t="shared" si="364"/>
        <v>0</v>
      </c>
      <c r="M673" s="20">
        <f t="shared" si="364"/>
        <v>0</v>
      </c>
      <c r="N673" s="20">
        <f t="shared" si="364"/>
        <v>0</v>
      </c>
      <c r="O673" s="22">
        <f t="shared" si="364"/>
        <v>0</v>
      </c>
      <c r="P673" s="15">
        <f t="shared" si="364"/>
        <v>0</v>
      </c>
      <c r="Q673" s="22">
        <f t="shared" si="364"/>
        <v>0</v>
      </c>
      <c r="R673" s="22">
        <f t="shared" si="364"/>
        <v>0</v>
      </c>
      <c r="S673" s="22">
        <f t="shared" si="364"/>
        <v>0</v>
      </c>
      <c r="T673" s="22">
        <f t="shared" si="364"/>
        <v>0</v>
      </c>
      <c r="U673" s="13"/>
    </row>
    <row r="674" spans="1:24" ht="37.5" hidden="1" x14ac:dyDescent="0.2">
      <c r="A674" s="24"/>
      <c r="B674" s="6" t="s">
        <v>42</v>
      </c>
      <c r="C674" s="7">
        <v>908</v>
      </c>
      <c r="D674" s="8" t="s">
        <v>45</v>
      </c>
      <c r="E674" s="8" t="s">
        <v>20</v>
      </c>
      <c r="F674" s="7" t="s">
        <v>505</v>
      </c>
      <c r="G674" s="9">
        <v>400</v>
      </c>
      <c r="H674" s="15"/>
      <c r="I674" s="15"/>
      <c r="J674" s="20">
        <v>121.9</v>
      </c>
      <c r="K674" s="22"/>
      <c r="L674" s="22"/>
      <c r="M674" s="22"/>
      <c r="N674" s="22"/>
      <c r="O674" s="22">
        <v>0</v>
      </c>
      <c r="P674" s="15">
        <v>0</v>
      </c>
      <c r="Q674" s="22">
        <v>0</v>
      </c>
      <c r="R674" s="19"/>
      <c r="S674" s="19"/>
      <c r="T674" s="69">
        <f>O674+P674+Q674+R674+S674</f>
        <v>0</v>
      </c>
      <c r="U674" s="13"/>
    </row>
    <row r="675" spans="1:24" ht="18.75" x14ac:dyDescent="0.2">
      <c r="A675" s="24"/>
      <c r="B675" s="6" t="s">
        <v>109</v>
      </c>
      <c r="C675" s="7">
        <v>908</v>
      </c>
      <c r="D675" s="8" t="s">
        <v>40</v>
      </c>
      <c r="E675" s="8"/>
      <c r="F675" s="7"/>
      <c r="G675" s="9"/>
      <c r="H675" s="15">
        <f t="shared" ref="H675:K681" si="365">H676</f>
        <v>2500</v>
      </c>
      <c r="I675" s="15">
        <f t="shared" si="365"/>
        <v>0</v>
      </c>
      <c r="J675" s="20">
        <f t="shared" si="365"/>
        <v>3026.7</v>
      </c>
      <c r="K675" s="15">
        <f t="shared" si="365"/>
        <v>0</v>
      </c>
      <c r="L675" s="15"/>
      <c r="M675" s="15"/>
      <c r="N675" s="15"/>
      <c r="O675" s="22">
        <f>O676</f>
        <v>4300</v>
      </c>
      <c r="P675" s="15">
        <f t="shared" ref="P675:T681" si="366">P676</f>
        <v>0</v>
      </c>
      <c r="Q675" s="22">
        <f t="shared" si="366"/>
        <v>0</v>
      </c>
      <c r="R675" s="22">
        <f t="shared" si="366"/>
        <v>0</v>
      </c>
      <c r="S675" s="22">
        <f t="shared" si="366"/>
        <v>0</v>
      </c>
      <c r="T675" s="22">
        <f t="shared" si="366"/>
        <v>4300</v>
      </c>
      <c r="U675" s="13"/>
    </row>
    <row r="676" spans="1:24" ht="18" customHeight="1" x14ac:dyDescent="0.2">
      <c r="A676" s="24"/>
      <c r="B676" s="6" t="s">
        <v>110</v>
      </c>
      <c r="C676" s="7">
        <v>908</v>
      </c>
      <c r="D676" s="8" t="s">
        <v>40</v>
      </c>
      <c r="E676" s="8" t="s">
        <v>20</v>
      </c>
      <c r="F676" s="7"/>
      <c r="G676" s="9"/>
      <c r="H676" s="15">
        <f>H680</f>
        <v>2500</v>
      </c>
      <c r="I676" s="15">
        <f>I680</f>
        <v>0</v>
      </c>
      <c r="J676" s="20">
        <f>J680</f>
        <v>3026.7</v>
      </c>
      <c r="K676" s="15">
        <f>K680</f>
        <v>0</v>
      </c>
      <c r="L676" s="15"/>
      <c r="M676" s="15"/>
      <c r="N676" s="15"/>
      <c r="O676" s="22">
        <f>O677+O680</f>
        <v>4300</v>
      </c>
      <c r="P676" s="15">
        <f t="shared" ref="P676:T676" si="367">P677+P680</f>
        <v>0</v>
      </c>
      <c r="Q676" s="22">
        <f t="shared" si="367"/>
        <v>0</v>
      </c>
      <c r="R676" s="22">
        <f t="shared" si="367"/>
        <v>0</v>
      </c>
      <c r="S676" s="22">
        <f t="shared" si="367"/>
        <v>0</v>
      </c>
      <c r="T676" s="22">
        <f t="shared" si="367"/>
        <v>4300</v>
      </c>
      <c r="U676" s="13"/>
    </row>
    <row r="677" spans="1:24" ht="75" hidden="1" x14ac:dyDescent="0.2">
      <c r="A677" s="24"/>
      <c r="B677" s="6" t="s">
        <v>547</v>
      </c>
      <c r="C677" s="7">
        <v>908</v>
      </c>
      <c r="D677" s="8" t="s">
        <v>40</v>
      </c>
      <c r="E677" s="8" t="s">
        <v>20</v>
      </c>
      <c r="F677" s="7" t="s">
        <v>545</v>
      </c>
      <c r="G677" s="9"/>
      <c r="H677" s="15"/>
      <c r="I677" s="15"/>
      <c r="J677" s="20"/>
      <c r="K677" s="15"/>
      <c r="L677" s="15"/>
      <c r="M677" s="15"/>
      <c r="N677" s="15"/>
      <c r="O677" s="22">
        <f>O678</f>
        <v>0</v>
      </c>
      <c r="P677" s="15"/>
      <c r="Q677" s="22"/>
      <c r="R677" s="22"/>
      <c r="S677" s="22"/>
      <c r="T677" s="22">
        <f>T678</f>
        <v>0</v>
      </c>
      <c r="U677" s="13"/>
    </row>
    <row r="678" spans="1:24" ht="18.75" hidden="1" x14ac:dyDescent="0.2">
      <c r="A678" s="24"/>
      <c r="B678" s="6"/>
      <c r="C678" s="7">
        <v>908</v>
      </c>
      <c r="D678" s="8" t="s">
        <v>40</v>
      </c>
      <c r="E678" s="8" t="s">
        <v>20</v>
      </c>
      <c r="F678" s="7" t="s">
        <v>546</v>
      </c>
      <c r="G678" s="9"/>
      <c r="H678" s="15"/>
      <c r="I678" s="15"/>
      <c r="J678" s="20"/>
      <c r="K678" s="15"/>
      <c r="L678" s="15"/>
      <c r="M678" s="15"/>
      <c r="N678" s="15"/>
      <c r="O678" s="22">
        <f>O679</f>
        <v>0</v>
      </c>
      <c r="P678" s="15"/>
      <c r="Q678" s="22"/>
      <c r="R678" s="22"/>
      <c r="S678" s="22"/>
      <c r="T678" s="22">
        <f>T679</f>
        <v>0</v>
      </c>
      <c r="U678" s="13"/>
    </row>
    <row r="679" spans="1:24" ht="37.5" hidden="1" x14ac:dyDescent="0.2">
      <c r="A679" s="24"/>
      <c r="B679" s="6" t="s">
        <v>165</v>
      </c>
      <c r="C679" s="7">
        <v>908</v>
      </c>
      <c r="D679" s="8" t="s">
        <v>40</v>
      </c>
      <c r="E679" s="8" t="s">
        <v>20</v>
      </c>
      <c r="F679" s="7" t="s">
        <v>546</v>
      </c>
      <c r="G679" s="9">
        <v>200</v>
      </c>
      <c r="H679" s="15"/>
      <c r="I679" s="15"/>
      <c r="J679" s="20"/>
      <c r="K679" s="15"/>
      <c r="L679" s="15"/>
      <c r="M679" s="15"/>
      <c r="N679" s="15"/>
      <c r="O679" s="22">
        <v>0</v>
      </c>
      <c r="P679" s="15"/>
      <c r="Q679" s="22"/>
      <c r="R679" s="22"/>
      <c r="S679" s="22"/>
      <c r="T679" s="22">
        <f>O679+P679</f>
        <v>0</v>
      </c>
      <c r="U679" s="13"/>
    </row>
    <row r="680" spans="1:24" ht="37.5" x14ac:dyDescent="0.2">
      <c r="A680" s="24"/>
      <c r="B680" s="6" t="s">
        <v>71</v>
      </c>
      <c r="C680" s="7">
        <v>908</v>
      </c>
      <c r="D680" s="8" t="s">
        <v>40</v>
      </c>
      <c r="E680" s="8" t="s">
        <v>20</v>
      </c>
      <c r="F680" s="7" t="s">
        <v>154</v>
      </c>
      <c r="G680" s="9"/>
      <c r="H680" s="15">
        <f t="shared" si="365"/>
        <v>2500</v>
      </c>
      <c r="I680" s="15">
        <f t="shared" si="365"/>
        <v>0</v>
      </c>
      <c r="J680" s="20">
        <f t="shared" si="365"/>
        <v>3026.7</v>
      </c>
      <c r="K680" s="15">
        <f t="shared" si="365"/>
        <v>0</v>
      </c>
      <c r="L680" s="15"/>
      <c r="M680" s="15"/>
      <c r="N680" s="15"/>
      <c r="O680" s="22">
        <f>O681</f>
        <v>4300</v>
      </c>
      <c r="P680" s="15">
        <f t="shared" si="366"/>
        <v>0</v>
      </c>
      <c r="Q680" s="22">
        <f t="shared" si="366"/>
        <v>0</v>
      </c>
      <c r="R680" s="22">
        <f t="shared" si="366"/>
        <v>0</v>
      </c>
      <c r="S680" s="22">
        <f t="shared" si="366"/>
        <v>0</v>
      </c>
      <c r="T680" s="22">
        <f t="shared" si="366"/>
        <v>4300</v>
      </c>
      <c r="U680" s="13"/>
    </row>
    <row r="681" spans="1:24" ht="37.5" x14ac:dyDescent="0.2">
      <c r="A681" s="24"/>
      <c r="B681" s="6" t="s">
        <v>111</v>
      </c>
      <c r="C681" s="7">
        <v>908</v>
      </c>
      <c r="D681" s="8" t="s">
        <v>40</v>
      </c>
      <c r="E681" s="8" t="s">
        <v>20</v>
      </c>
      <c r="F681" s="7" t="s">
        <v>288</v>
      </c>
      <c r="G681" s="9"/>
      <c r="H681" s="15">
        <f t="shared" si="365"/>
        <v>2500</v>
      </c>
      <c r="I681" s="15">
        <f t="shared" si="365"/>
        <v>0</v>
      </c>
      <c r="J681" s="20">
        <f t="shared" si="365"/>
        <v>3026.7</v>
      </c>
      <c r="K681" s="15">
        <f t="shared" si="365"/>
        <v>0</v>
      </c>
      <c r="L681" s="15"/>
      <c r="M681" s="15"/>
      <c r="N681" s="15"/>
      <c r="O681" s="22">
        <f>O682</f>
        <v>4300</v>
      </c>
      <c r="P681" s="15">
        <f t="shared" si="366"/>
        <v>0</v>
      </c>
      <c r="Q681" s="22">
        <f t="shared" si="366"/>
        <v>0</v>
      </c>
      <c r="R681" s="22">
        <f t="shared" si="366"/>
        <v>0</v>
      </c>
      <c r="S681" s="22">
        <f t="shared" si="366"/>
        <v>0</v>
      </c>
      <c r="T681" s="22">
        <f t="shared" si="366"/>
        <v>4300</v>
      </c>
      <c r="U681" s="13"/>
    </row>
    <row r="682" spans="1:24" ht="18.75" x14ac:dyDescent="0.2">
      <c r="A682" s="24"/>
      <c r="B682" s="6" t="s">
        <v>18</v>
      </c>
      <c r="C682" s="7">
        <v>908</v>
      </c>
      <c r="D682" s="8" t="s">
        <v>40</v>
      </c>
      <c r="E682" s="8" t="s">
        <v>20</v>
      </c>
      <c r="F682" s="7" t="s">
        <v>288</v>
      </c>
      <c r="G682" s="9">
        <v>800</v>
      </c>
      <c r="H682" s="15">
        <v>2500</v>
      </c>
      <c r="I682" s="15"/>
      <c r="J682" s="20">
        <v>3026.7</v>
      </c>
      <c r="K682" s="22"/>
      <c r="L682" s="22"/>
      <c r="M682" s="22"/>
      <c r="N682" s="22"/>
      <c r="O682" s="22">
        <f>5190.7-890.7</f>
        <v>4300</v>
      </c>
      <c r="P682" s="15"/>
      <c r="Q682" s="20"/>
      <c r="R682" s="20"/>
      <c r="S682" s="20"/>
      <c r="T682" s="69">
        <f>O682+P682+Q682+R682+S682</f>
        <v>4300</v>
      </c>
      <c r="U682" s="13"/>
    </row>
    <row r="683" spans="1:24" ht="18.75" x14ac:dyDescent="0.2">
      <c r="A683" s="24"/>
      <c r="B683" s="32" t="s">
        <v>53</v>
      </c>
      <c r="C683" s="33" t="s">
        <v>0</v>
      </c>
      <c r="D683" s="33" t="s">
        <v>0</v>
      </c>
      <c r="E683" s="33" t="s">
        <v>0</v>
      </c>
      <c r="F683" s="33" t="s">
        <v>0</v>
      </c>
      <c r="G683" s="34" t="s">
        <v>0</v>
      </c>
      <c r="H683" s="16" t="e">
        <f t="shared" ref="H683:S683" si="368">H9+H24+H159+H202+H424+H438</f>
        <v>#REF!</v>
      </c>
      <c r="I683" s="16" t="e">
        <f t="shared" si="368"/>
        <v>#REF!</v>
      </c>
      <c r="J683" s="38" t="e">
        <f t="shared" si="368"/>
        <v>#REF!</v>
      </c>
      <c r="K683" s="38" t="e">
        <f t="shared" si="368"/>
        <v>#REF!</v>
      </c>
      <c r="L683" s="38">
        <f t="shared" si="368"/>
        <v>0</v>
      </c>
      <c r="M683" s="16">
        <f t="shared" si="368"/>
        <v>0</v>
      </c>
      <c r="N683" s="38">
        <f t="shared" si="368"/>
        <v>0</v>
      </c>
      <c r="O683" s="18">
        <f t="shared" si="368"/>
        <v>407666.50000000006</v>
      </c>
      <c r="P683" s="18">
        <f t="shared" si="368"/>
        <v>452035.19999999995</v>
      </c>
      <c r="Q683" s="18" t="e">
        <f t="shared" si="368"/>
        <v>#REF!</v>
      </c>
      <c r="R683" s="18" t="e">
        <f t="shared" si="368"/>
        <v>#REF!</v>
      </c>
      <c r="S683" s="18" t="e">
        <f t="shared" si="368"/>
        <v>#REF!</v>
      </c>
      <c r="T683" s="64">
        <f>T9+T24+T159+T202+T424+T438</f>
        <v>887551.82660999987</v>
      </c>
      <c r="U683" s="13"/>
      <c r="X683" s="51"/>
    </row>
    <row r="684" spans="1:24" ht="0.75" customHeight="1" x14ac:dyDescent="0.2">
      <c r="T684" s="60"/>
    </row>
    <row r="685" spans="1:24" ht="12" customHeight="1" x14ac:dyDescent="0.2">
      <c r="T685" s="60"/>
    </row>
    <row r="686" spans="1:24" ht="22.5" customHeight="1" x14ac:dyDescent="0.2">
      <c r="K686" s="10">
        <f>K35+K66+K95+K117+K226+K272+K325</f>
        <v>13086</v>
      </c>
      <c r="O686" s="1" t="s">
        <v>391</v>
      </c>
      <c r="P686" s="1">
        <v>130435</v>
      </c>
      <c r="Q686" s="17" t="e">
        <f>Q683+R683+P683</f>
        <v>#REF!</v>
      </c>
    </row>
    <row r="687" spans="1:24" ht="67.5" customHeight="1" x14ac:dyDescent="0.2">
      <c r="B687" s="1" t="s">
        <v>433</v>
      </c>
      <c r="H687" s="1" t="s">
        <v>386</v>
      </c>
      <c r="I687" s="1">
        <v>601.29999999999995</v>
      </c>
      <c r="L687" s="48" t="e">
        <f>K683+L683+N683</f>
        <v>#REF!</v>
      </c>
      <c r="O687" s="49"/>
      <c r="P687" s="17">
        <f>P683+P686</f>
        <v>582470.19999999995</v>
      </c>
      <c r="Q687" s="17"/>
      <c r="T687" s="50" t="s">
        <v>569</v>
      </c>
    </row>
    <row r="688" spans="1:24" ht="18.75" x14ac:dyDescent="0.2">
      <c r="C688" s="2"/>
      <c r="H688" s="1" t="s">
        <v>387</v>
      </c>
      <c r="I688" s="1">
        <v>251766.5</v>
      </c>
      <c r="O688" s="1">
        <v>7790</v>
      </c>
      <c r="P688" s="17"/>
      <c r="Q688" s="17"/>
      <c r="R688" s="27" t="e">
        <f>P683+Q683+R683+S683</f>
        <v>#REF!</v>
      </c>
    </row>
    <row r="689" spans="8:16" x14ac:dyDescent="0.2">
      <c r="H689" s="1" t="s">
        <v>389</v>
      </c>
      <c r="I689" s="1">
        <v>87147.8</v>
      </c>
      <c r="O689" s="17">
        <f>O683+O688</f>
        <v>415456.50000000006</v>
      </c>
      <c r="P689" s="10"/>
    </row>
    <row r="690" spans="8:16" x14ac:dyDescent="0.2">
      <c r="H690" s="1" t="s">
        <v>390</v>
      </c>
      <c r="I690" s="1">
        <v>965.7</v>
      </c>
      <c r="P690" s="10"/>
    </row>
    <row r="691" spans="8:16" x14ac:dyDescent="0.2">
      <c r="H691" s="1" t="s">
        <v>391</v>
      </c>
      <c r="I691" s="1">
        <v>4795.6000000000004</v>
      </c>
      <c r="P691" s="10"/>
    </row>
    <row r="692" spans="8:16" x14ac:dyDescent="0.2">
      <c r="I692" s="1">
        <f>SUM(I687:I691)</f>
        <v>345276.89999999997</v>
      </c>
    </row>
  </sheetData>
  <autoFilter ref="C8:O683"/>
  <sortState ref="A9:T170">
    <sortCondition ref="P8"/>
  </sortState>
  <mergeCells count="5">
    <mergeCell ref="B6:G6"/>
    <mergeCell ref="A7:J7"/>
    <mergeCell ref="D3:T4"/>
    <mergeCell ref="A5:T5"/>
    <mergeCell ref="E1:T2"/>
  </mergeCells>
  <pageMargins left="0.59055118110236227" right="0.39370078740157483" top="0.39370078740157483" bottom="0.39370078740157483" header="0.31496062992125984" footer="0.31496062992125984"/>
  <pageSetup paperSize="9" scale="46" fitToHeight="20" orientation="portrait" useFirstPageNumber="1" r:id="rId1"/>
  <headerFooter>
    <oddHeader xml:space="preserve">&amp;CСтраница &amp;P </oddHeader>
  </headerFooter>
  <rowBreaks count="1" manualBreakCount="1">
    <brk id="645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2023</vt:lpstr>
      <vt:lpstr>Лист1</vt:lpstr>
      <vt:lpstr>'2023'!Область_печати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2023-02-28T12:51:35Z</dcterms:modified>
</cp:coreProperties>
</file>