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3345" windowWidth="14805" windowHeight="4410"/>
  </bookViews>
  <sheets>
    <sheet name="2024-2025" sheetId="2" r:id="rId1"/>
    <sheet name="Лист1" sheetId="3" r:id="rId2"/>
  </sheets>
  <externalReferences>
    <externalReference r:id="rId3"/>
  </externalReferences>
  <definedNames>
    <definedName name="_xlnm._FilterDatabase" localSheetId="0" hidden="1">'2024-2025'!$A$7:$K$501</definedName>
    <definedName name="_xlnm.Print_Area" localSheetId="0">'2024-2025'!$A$1:$K$504</definedName>
  </definedNames>
  <calcPr calcId="145621"/>
</workbook>
</file>

<file path=xl/calcChain.xml><?xml version="1.0" encoding="utf-8"?>
<calcChain xmlns="http://schemas.openxmlformats.org/spreadsheetml/2006/main">
  <c r="K40" i="2" l="1"/>
  <c r="J40" i="2"/>
  <c r="K26" i="2"/>
  <c r="J26" i="2"/>
  <c r="K465" i="2" l="1"/>
  <c r="J465" i="2"/>
  <c r="K261" i="2" l="1"/>
  <c r="K260" i="2"/>
  <c r="J261" i="2"/>
  <c r="J260" i="2"/>
  <c r="K224" i="2"/>
  <c r="J224" i="2"/>
  <c r="K257" i="2" l="1"/>
  <c r="J257" i="2"/>
  <c r="J250" i="2" s="1"/>
  <c r="K250" i="2"/>
  <c r="K253" i="2"/>
  <c r="J253" i="2"/>
  <c r="K241" i="2"/>
  <c r="J241" i="2"/>
  <c r="K239" i="2"/>
  <c r="J239" i="2"/>
  <c r="K223" i="2"/>
  <c r="J223" i="2"/>
  <c r="K221" i="2"/>
  <c r="J221" i="2"/>
  <c r="K349" i="2" l="1"/>
  <c r="K339" i="2" l="1"/>
  <c r="J339" i="2"/>
  <c r="K177" i="2" l="1"/>
  <c r="J177" i="2"/>
  <c r="K412" i="2"/>
  <c r="J412" i="2"/>
  <c r="K437" i="2" l="1"/>
  <c r="Q123" i="2" l="1"/>
  <c r="P123" i="2"/>
  <c r="P311" i="2"/>
  <c r="K147" i="2"/>
  <c r="J147" i="2"/>
  <c r="K196" i="2"/>
  <c r="K195" i="2" s="1"/>
  <c r="J196" i="2"/>
  <c r="J195" i="2" s="1"/>
  <c r="K17" i="2" l="1"/>
  <c r="J17" i="2"/>
  <c r="J70" i="2" l="1"/>
  <c r="J48" i="2"/>
  <c r="K37" i="2"/>
  <c r="J37" i="2"/>
  <c r="K138" i="2" l="1"/>
  <c r="J138" i="2"/>
  <c r="K65" i="2"/>
  <c r="J65" i="2"/>
  <c r="K493" i="2" l="1"/>
  <c r="J493" i="2"/>
  <c r="K394" i="2"/>
  <c r="J394" i="2"/>
  <c r="K498" i="2"/>
  <c r="J498" i="2"/>
  <c r="K406" i="2"/>
  <c r="J406" i="2"/>
  <c r="K251" i="2" l="1"/>
  <c r="J251" i="2"/>
  <c r="K255" i="2"/>
  <c r="J255" i="2"/>
  <c r="K248" i="2"/>
  <c r="K247" i="2" s="1"/>
  <c r="J248" i="2"/>
  <c r="J247" i="2" s="1"/>
  <c r="K279" i="2" l="1"/>
  <c r="K278" i="2" s="1"/>
  <c r="J279" i="2"/>
  <c r="J278" i="2" s="1"/>
  <c r="K232" i="2"/>
  <c r="K231" i="2" s="1"/>
  <c r="J232" i="2"/>
  <c r="J231" i="2" s="1"/>
  <c r="Q311" i="2" l="1"/>
  <c r="Q297" i="2"/>
  <c r="P297" i="2"/>
  <c r="Q94" i="2"/>
  <c r="P94" i="2"/>
  <c r="Q19" i="2"/>
  <c r="P19" i="2"/>
  <c r="P501" i="2" s="1"/>
  <c r="Q501" i="2" l="1"/>
  <c r="K44" i="2"/>
  <c r="J44" i="2"/>
  <c r="J36" i="2" l="1"/>
  <c r="K36" i="2"/>
  <c r="J130" i="2" l="1"/>
  <c r="J58" i="2" l="1"/>
  <c r="K259" i="2" l="1"/>
  <c r="J259" i="2"/>
  <c r="K364" i="2" l="1"/>
  <c r="K363" i="2" s="1"/>
  <c r="J364" i="2"/>
  <c r="J363" i="2" s="1"/>
  <c r="K71" i="2" l="1"/>
  <c r="J71" i="2"/>
  <c r="K346" i="2"/>
  <c r="K345" i="2" s="1"/>
  <c r="J346" i="2"/>
  <c r="J345" i="2" s="1"/>
  <c r="K217" i="2" l="1"/>
  <c r="J217" i="2"/>
  <c r="K173" i="2"/>
  <c r="J173" i="2"/>
  <c r="K150" i="2" l="1"/>
  <c r="K149" i="2" s="1"/>
  <c r="J150" i="2"/>
  <c r="J149" i="2" s="1"/>
  <c r="K134" i="2"/>
  <c r="J134" i="2"/>
  <c r="K132" i="2"/>
  <c r="J132" i="2"/>
  <c r="K130" i="2"/>
  <c r="I130" i="2"/>
  <c r="H130" i="2"/>
  <c r="M311" i="2" l="1"/>
  <c r="L311" i="2"/>
  <c r="M94" i="2"/>
  <c r="L94" i="2"/>
  <c r="M19" i="2"/>
  <c r="L19" i="2"/>
  <c r="M143" i="2"/>
  <c r="L143" i="2"/>
  <c r="M230" i="2"/>
  <c r="L230" i="2"/>
  <c r="K368" i="2"/>
  <c r="J368" i="2"/>
  <c r="K57" i="2"/>
  <c r="K56" i="2" s="1"/>
  <c r="J57" i="2"/>
  <c r="J56" i="2" s="1"/>
  <c r="K434" i="2"/>
  <c r="J434" i="2"/>
  <c r="K163" i="2"/>
  <c r="J163" i="2"/>
  <c r="K69" i="2"/>
  <c r="J69" i="2"/>
  <c r="K47" i="2"/>
  <c r="K46" i="2" s="1"/>
  <c r="J47" i="2"/>
  <c r="J46" i="2" s="1"/>
  <c r="K430" i="2"/>
  <c r="K429" i="2" s="1"/>
  <c r="K428" i="2" s="1"/>
  <c r="K427" i="2" s="1"/>
  <c r="J430" i="2"/>
  <c r="J429" i="2" s="1"/>
  <c r="J428" i="2" s="1"/>
  <c r="J427" i="2" s="1"/>
  <c r="K187" i="2"/>
  <c r="K186" i="2" s="1"/>
  <c r="J187" i="2"/>
  <c r="J186" i="2" s="1"/>
  <c r="L123" i="2" l="1"/>
  <c r="L501" i="2" s="1"/>
  <c r="M123" i="2"/>
  <c r="M501" i="2" s="1"/>
  <c r="J137" i="2" l="1"/>
  <c r="K90" i="2" l="1"/>
  <c r="J90" i="2"/>
  <c r="K464" i="2" l="1"/>
  <c r="K463" i="2" s="1"/>
  <c r="K462" i="2" s="1"/>
  <c r="K461" i="2" s="1"/>
  <c r="J464" i="2"/>
  <c r="J463" i="2" s="1"/>
  <c r="J462" i="2" s="1"/>
  <c r="J461" i="2" s="1"/>
  <c r="H469" i="2"/>
  <c r="H468" i="2" s="1"/>
  <c r="K145" i="2"/>
  <c r="K144" i="2" s="1"/>
  <c r="J145" i="2"/>
  <c r="J144" i="2" s="1"/>
  <c r="K112" i="2" l="1"/>
  <c r="K111" i="2" s="1"/>
  <c r="K110" i="2" s="1"/>
  <c r="K109" i="2" s="1"/>
  <c r="K108" i="2" s="1"/>
  <c r="J112" i="2"/>
  <c r="J111" i="2" s="1"/>
  <c r="J110" i="2" s="1"/>
  <c r="J109" i="2" s="1"/>
  <c r="J108" i="2" s="1"/>
  <c r="I112" i="2"/>
  <c r="I111" i="2" s="1"/>
  <c r="I110" i="2" s="1"/>
  <c r="I109" i="2" s="1"/>
  <c r="I108" i="2" s="1"/>
  <c r="J497" i="2" l="1"/>
  <c r="J496" i="2" s="1"/>
  <c r="J495" i="2" s="1"/>
  <c r="J491" i="2"/>
  <c r="J489" i="2"/>
  <c r="J486" i="2"/>
  <c r="J484" i="2" s="1"/>
  <c r="J482" i="2"/>
  <c r="J481" i="2" s="1"/>
  <c r="J477" i="2"/>
  <c r="J476" i="2" s="1"/>
  <c r="J475" i="2" s="1"/>
  <c r="J473" i="2"/>
  <c r="J472" i="2" s="1"/>
  <c r="J471" i="2" s="1"/>
  <c r="J469" i="2"/>
  <c r="J468" i="2" s="1"/>
  <c r="J459" i="2"/>
  <c r="J458" i="2" s="1"/>
  <c r="J456" i="2"/>
  <c r="J455" i="2" s="1"/>
  <c r="J452" i="2"/>
  <c r="J451" i="2" s="1"/>
  <c r="J450" i="2" s="1"/>
  <c r="J447" i="2"/>
  <c r="J446" i="2" s="1"/>
  <c r="J445" i="2" s="1"/>
  <c r="J443" i="2"/>
  <c r="J442" i="2" s="1"/>
  <c r="J441" i="2" s="1"/>
  <c r="J440" i="2" s="1"/>
  <c r="J437" i="2"/>
  <c r="J436" i="2" s="1"/>
  <c r="J424" i="2"/>
  <c r="J423" i="2" s="1"/>
  <c r="J421" i="2"/>
  <c r="J420" i="2" s="1"/>
  <c r="J419" i="2" s="1"/>
  <c r="J417" i="2"/>
  <c r="J415" i="2"/>
  <c r="J411" i="2"/>
  <c r="J410" i="2" s="1"/>
  <c r="J409" i="2" s="1"/>
  <c r="J408" i="2" s="1"/>
  <c r="J404" i="2"/>
  <c r="J403" i="2" s="1"/>
  <c r="J399" i="2"/>
  <c r="J398" i="2" s="1"/>
  <c r="J393" i="2"/>
  <c r="J392" i="2" s="1"/>
  <c r="J386" i="2"/>
  <c r="J385" i="2" s="1"/>
  <c r="J384" i="2" s="1"/>
  <c r="J382" i="2"/>
  <c r="J381" i="2" s="1"/>
  <c r="J379" i="2"/>
  <c r="J374" i="2"/>
  <c r="J373" i="2" s="1"/>
  <c r="J371" i="2"/>
  <c r="J362" i="2" s="1"/>
  <c r="J360" i="2"/>
  <c r="J358" i="2"/>
  <c r="J356" i="2"/>
  <c r="J352" i="2"/>
  <c r="J351" i="2" s="1"/>
  <c r="J349" i="2"/>
  <c r="J348" i="2" s="1"/>
  <c r="J343" i="2"/>
  <c r="J342" i="2" s="1"/>
  <c r="J341" i="2" s="1"/>
  <c r="J338" i="2" s="1"/>
  <c r="J336" i="2"/>
  <c r="J335" i="2" s="1"/>
  <c r="J334" i="2" s="1"/>
  <c r="J332" i="2"/>
  <c r="J331" i="2" s="1"/>
  <c r="J328" i="2"/>
  <c r="J327" i="2" s="1"/>
  <c r="J321" i="2"/>
  <c r="J320" i="2" s="1"/>
  <c r="J319" i="2" s="1"/>
  <c r="J318" i="2" s="1"/>
  <c r="J316" i="2"/>
  <c r="J315" i="2" s="1"/>
  <c r="J314" i="2" s="1"/>
  <c r="J313" i="2" s="1"/>
  <c r="J308" i="2"/>
  <c r="J304" i="2"/>
  <c r="J302" i="2"/>
  <c r="J295" i="2"/>
  <c r="J293" i="2"/>
  <c r="J291" i="2"/>
  <c r="J289" i="2"/>
  <c r="J286" i="2"/>
  <c r="J285" i="2" s="1"/>
  <c r="J284" i="2" s="1"/>
  <c r="J283" i="2" s="1"/>
  <c r="J274" i="2"/>
  <c r="J273" i="2" s="1"/>
  <c r="J269" i="2"/>
  <c r="J268" i="2" s="1"/>
  <c r="J264" i="2"/>
  <c r="J263" i="2" s="1"/>
  <c r="J244" i="2"/>
  <c r="J243" i="2" s="1"/>
  <c r="J240" i="2"/>
  <c r="J238" i="2"/>
  <c r="J229" i="2"/>
  <c r="J228" i="2" s="1"/>
  <c r="J226" i="2"/>
  <c r="J220" i="2"/>
  <c r="J219" i="2" s="1"/>
  <c r="J212" i="2"/>
  <c r="J210" i="2" s="1"/>
  <c r="J208" i="2"/>
  <c r="J207" i="2" s="1"/>
  <c r="J205" i="2"/>
  <c r="J204" i="2" s="1"/>
  <c r="J202" i="2"/>
  <c r="J201" i="2" s="1"/>
  <c r="J199" i="2"/>
  <c r="J198" i="2" s="1"/>
  <c r="J193" i="2"/>
  <c r="J192" i="2" s="1"/>
  <c r="J190" i="2"/>
  <c r="J189" i="2" s="1"/>
  <c r="J184" i="2"/>
  <c r="J183" i="2" s="1"/>
  <c r="J181" i="2"/>
  <c r="J180" i="2" s="1"/>
  <c r="J178" i="2"/>
  <c r="J176" i="2"/>
  <c r="J171" i="2"/>
  <c r="J169" i="2"/>
  <c r="J167" i="2"/>
  <c r="J165" i="2"/>
  <c r="J161" i="2"/>
  <c r="J158" i="2"/>
  <c r="J153" i="2"/>
  <c r="J152" i="2" s="1"/>
  <c r="J142" i="2"/>
  <c r="J141" i="2" s="1"/>
  <c r="J139" i="2"/>
  <c r="J128" i="2"/>
  <c r="J121" i="2"/>
  <c r="J118" i="2" s="1"/>
  <c r="J117" i="2" s="1"/>
  <c r="J116" i="2" s="1"/>
  <c r="J115" i="2" s="1"/>
  <c r="J114" i="2" s="1"/>
  <c r="J119" i="2"/>
  <c r="J106" i="2"/>
  <c r="J105" i="2" s="1"/>
  <c r="J104" i="2" s="1"/>
  <c r="J100" i="2"/>
  <c r="J99" i="2" s="1"/>
  <c r="J98" i="2" s="1"/>
  <c r="J97" i="2" s="1"/>
  <c r="J96" i="2" s="1"/>
  <c r="J89" i="2"/>
  <c r="J85" i="2"/>
  <c r="J84" i="2" s="1"/>
  <c r="J80" i="2"/>
  <c r="J79" i="2" s="1"/>
  <c r="J74" i="2"/>
  <c r="J73" i="2" s="1"/>
  <c r="J67" i="2"/>
  <c r="J66" i="2" s="1"/>
  <c r="J64" i="2"/>
  <c r="J63" i="2" s="1"/>
  <c r="J61" i="2"/>
  <c r="J60" i="2" s="1"/>
  <c r="J54" i="2"/>
  <c r="J53" i="2" s="1"/>
  <c r="J51" i="2"/>
  <c r="J50" i="2" s="1"/>
  <c r="J43" i="2"/>
  <c r="J41" i="2"/>
  <c r="J39" i="2"/>
  <c r="J38" i="2" s="1"/>
  <c r="J34" i="2"/>
  <c r="J28" i="2"/>
  <c r="J27" i="2" s="1"/>
  <c r="J25" i="2"/>
  <c r="J24" i="2" s="1"/>
  <c r="J15" i="2"/>
  <c r="J13" i="2"/>
  <c r="J488" i="2" l="1"/>
  <c r="J480" i="2" s="1"/>
  <c r="J479" i="2" s="1"/>
  <c r="J402" i="2"/>
  <c r="J401" i="2" s="1"/>
  <c r="J160" i="2"/>
  <c r="J59" i="2"/>
  <c r="J49" i="2"/>
  <c r="J433" i="2"/>
  <c r="J432" i="2" s="1"/>
  <c r="J426" i="2" s="1"/>
  <c r="J33" i="2"/>
  <c r="J175" i="2"/>
  <c r="J136" i="2"/>
  <c r="J127" i="2" s="1"/>
  <c r="J222" i="2"/>
  <c r="J216" i="2" s="1"/>
  <c r="J23" i="2"/>
  <c r="J22" i="2" s="1"/>
  <c r="J454" i="2"/>
  <c r="J12" i="2"/>
  <c r="J11" i="2" s="1"/>
  <c r="J439" i="2"/>
  <c r="J301" i="2"/>
  <c r="J300" i="2" s="1"/>
  <c r="J299" i="2" s="1"/>
  <c r="J298" i="2" s="1"/>
  <c r="J297" i="2" s="1"/>
  <c r="J237" i="2"/>
  <c r="J236" i="2" s="1"/>
  <c r="J235" i="2" s="1"/>
  <c r="J234" i="2" s="1"/>
  <c r="J211" i="2"/>
  <c r="J485" i="2"/>
  <c r="J391" i="2"/>
  <c r="J355" i="2"/>
  <c r="J354" i="2" s="1"/>
  <c r="J330" i="2" s="1"/>
  <c r="J326" i="2"/>
  <c r="J325" i="2" s="1"/>
  <c r="J78" i="2"/>
  <c r="J77" i="2" s="1"/>
  <c r="J76" i="2" s="1"/>
  <c r="J282" i="2"/>
  <c r="J281" i="2" s="1"/>
  <c r="J288" i="2"/>
  <c r="J95" i="2"/>
  <c r="J94" i="2" s="1"/>
  <c r="J262" i="2"/>
  <c r="J246" i="2" s="1"/>
  <c r="J242" i="2" s="1"/>
  <c r="J378" i="2"/>
  <c r="J377" i="2" s="1"/>
  <c r="J376" i="2" s="1"/>
  <c r="J414" i="2"/>
  <c r="J413" i="2" s="1"/>
  <c r="J467" i="2"/>
  <c r="J466" i="2" s="1"/>
  <c r="H107" i="2"/>
  <c r="I486" i="2"/>
  <c r="H486" i="2"/>
  <c r="H485" i="2" s="1"/>
  <c r="K486" i="2"/>
  <c r="K485" i="2" s="1"/>
  <c r="I482" i="2"/>
  <c r="H482" i="2"/>
  <c r="K436" i="2"/>
  <c r="I437" i="2"/>
  <c r="I436" i="2" s="1"/>
  <c r="H437" i="2"/>
  <c r="H436" i="2" s="1"/>
  <c r="K421" i="2"/>
  <c r="K420" i="2" s="1"/>
  <c r="K419" i="2" s="1"/>
  <c r="I421" i="2"/>
  <c r="I420" i="2" s="1"/>
  <c r="I419" i="2" s="1"/>
  <c r="H421" i="2"/>
  <c r="H420" i="2" s="1"/>
  <c r="H419" i="2" s="1"/>
  <c r="K343" i="2"/>
  <c r="K342" i="2" s="1"/>
  <c r="K341" i="2" s="1"/>
  <c r="K338" i="2" s="1"/>
  <c r="I343" i="2"/>
  <c r="I342" i="2" s="1"/>
  <c r="H343" i="2"/>
  <c r="H342" i="2" s="1"/>
  <c r="J10" i="2" l="1"/>
  <c r="J9" i="2" s="1"/>
  <c r="J8" i="2" s="1"/>
  <c r="J157" i="2"/>
  <c r="J156" i="2" s="1"/>
  <c r="J155" i="2" s="1"/>
  <c r="J126" i="2"/>
  <c r="J125" i="2" s="1"/>
  <c r="K433" i="2"/>
  <c r="K432" i="2" s="1"/>
  <c r="K426" i="2" s="1"/>
  <c r="J21" i="2"/>
  <c r="J20" i="2" s="1"/>
  <c r="J449" i="2"/>
  <c r="J312" i="2"/>
  <c r="J215" i="2"/>
  <c r="J214" i="2" s="1"/>
  <c r="J390" i="2"/>
  <c r="J32" i="2"/>
  <c r="H484" i="2"/>
  <c r="K484" i="2"/>
  <c r="H220" i="2"/>
  <c r="K205" i="2"/>
  <c r="K204" i="2" s="1"/>
  <c r="I205" i="2"/>
  <c r="I204" i="2" s="1"/>
  <c r="H205" i="2"/>
  <c r="H204" i="2" s="1"/>
  <c r="K193" i="2"/>
  <c r="K192" i="2" s="1"/>
  <c r="I193" i="2"/>
  <c r="I192" i="2" s="1"/>
  <c r="H193" i="2"/>
  <c r="H192" i="2" s="1"/>
  <c r="I190" i="2"/>
  <c r="I189" i="2" s="1"/>
  <c r="H184" i="2"/>
  <c r="H183" i="2" s="1"/>
  <c r="I184" i="2"/>
  <c r="I183" i="2" s="1"/>
  <c r="K184" i="2"/>
  <c r="K183" i="2" s="1"/>
  <c r="I161" i="2"/>
  <c r="K61" i="2"/>
  <c r="K60" i="2" s="1"/>
  <c r="I61" i="2"/>
  <c r="H61" i="2"/>
  <c r="J31" i="2" l="1"/>
  <c r="J30" i="2" s="1"/>
  <c r="J19" i="2" s="1"/>
  <c r="J124" i="2"/>
  <c r="J123" i="2" s="1"/>
  <c r="J311" i="2"/>
  <c r="I34" i="2"/>
  <c r="H34" i="2"/>
  <c r="K28" i="2"/>
  <c r="K27" i="2" s="1"/>
  <c r="I28" i="2"/>
  <c r="I27" i="2" s="1"/>
  <c r="H28" i="2"/>
  <c r="H27" i="2" s="1"/>
  <c r="J501" i="2" l="1"/>
  <c r="H75" i="2"/>
  <c r="N501" i="2" l="1"/>
  <c r="P504" i="2"/>
  <c r="P506" i="2" s="1"/>
  <c r="H65" i="2"/>
  <c r="H52" i="2"/>
  <c r="H40" i="2"/>
  <c r="H26" i="2"/>
  <c r="H177" i="2"/>
  <c r="H138" i="2"/>
  <c r="K399" i="2" l="1"/>
  <c r="K398" i="2" s="1"/>
  <c r="I399" i="2"/>
  <c r="I398" i="2" s="1"/>
  <c r="I199" i="2" l="1"/>
  <c r="I198" i="2" s="1"/>
  <c r="K199" i="2"/>
  <c r="K198" i="2" s="1"/>
  <c r="H199" i="2"/>
  <c r="H198" i="2" s="1"/>
  <c r="H322" i="2" l="1"/>
  <c r="I509" i="2" l="1"/>
  <c r="I240" i="2"/>
  <c r="I237" i="2" l="1"/>
  <c r="I236" i="2" s="1"/>
  <c r="I235" i="2" s="1"/>
  <c r="I234" i="2" s="1"/>
  <c r="H425" i="2" l="1"/>
  <c r="H380" i="2"/>
  <c r="I417" i="2" l="1"/>
  <c r="H417" i="2"/>
  <c r="K417" i="2"/>
  <c r="I415" i="2"/>
  <c r="I414" i="2" s="1"/>
  <c r="H415" i="2"/>
  <c r="K415" i="2"/>
  <c r="K414" i="2" l="1"/>
  <c r="H414" i="2"/>
  <c r="K482" i="2" l="1"/>
  <c r="K328" i="2" l="1"/>
  <c r="K327" i="2" s="1"/>
  <c r="K358" i="2"/>
  <c r="K336" i="2"/>
  <c r="K335" i="2" s="1"/>
  <c r="K334" i="2" s="1"/>
  <c r="K348" i="2"/>
  <c r="K360" i="2"/>
  <c r="K356" i="2"/>
  <c r="K352" i="2"/>
  <c r="K351" i="2" s="1"/>
  <c r="K332" i="2"/>
  <c r="K331" i="2" s="1"/>
  <c r="K374" i="2"/>
  <c r="K373" i="2" s="1"/>
  <c r="K316" i="2"/>
  <c r="K315" i="2" s="1"/>
  <c r="K314" i="2" s="1"/>
  <c r="K313" i="2" s="1"/>
  <c r="I332" i="2"/>
  <c r="I331" i="2" s="1"/>
  <c r="I336" i="2"/>
  <c r="I335" i="2" s="1"/>
  <c r="I334" i="2" s="1"/>
  <c r="I349" i="2"/>
  <c r="I348" i="2" s="1"/>
  <c r="I352" i="2"/>
  <c r="I351" i="2" s="1"/>
  <c r="K393" i="2"/>
  <c r="K392" i="2" s="1"/>
  <c r="K391" i="2" s="1"/>
  <c r="I394" i="2"/>
  <c r="I393" i="2" s="1"/>
  <c r="I392" i="2" s="1"/>
  <c r="I391" i="2" s="1"/>
  <c r="I433" i="2"/>
  <c r="K497" i="2"/>
  <c r="K496" i="2" s="1"/>
  <c r="K495" i="2" s="1"/>
  <c r="I498" i="2"/>
  <c r="I497" i="2" s="1"/>
  <c r="I496" i="2" s="1"/>
  <c r="I495" i="2" s="1"/>
  <c r="K491" i="2"/>
  <c r="I491" i="2"/>
  <c r="K489" i="2"/>
  <c r="I489" i="2"/>
  <c r="K481" i="2"/>
  <c r="I481" i="2"/>
  <c r="K477" i="2"/>
  <c r="K476" i="2" s="1"/>
  <c r="K475" i="2" s="1"/>
  <c r="I477" i="2"/>
  <c r="I476" i="2" s="1"/>
  <c r="I475" i="2" s="1"/>
  <c r="K473" i="2"/>
  <c r="K472" i="2" s="1"/>
  <c r="K471" i="2" s="1"/>
  <c r="I473" i="2"/>
  <c r="I472" i="2" s="1"/>
  <c r="I471" i="2" s="1"/>
  <c r="K469" i="2"/>
  <c r="K468" i="2" s="1"/>
  <c r="I469" i="2"/>
  <c r="I468" i="2" s="1"/>
  <c r="K459" i="2"/>
  <c r="K458" i="2" s="1"/>
  <c r="I459" i="2"/>
  <c r="I458" i="2" s="1"/>
  <c r="K456" i="2"/>
  <c r="K455" i="2" s="1"/>
  <c r="I456" i="2"/>
  <c r="K452" i="2"/>
  <c r="K451" i="2" s="1"/>
  <c r="K450" i="2" s="1"/>
  <c r="I452" i="2"/>
  <c r="I451" i="2" s="1"/>
  <c r="I450" i="2" s="1"/>
  <c r="K447" i="2"/>
  <c r="K446" i="2" s="1"/>
  <c r="K445" i="2" s="1"/>
  <c r="I447" i="2"/>
  <c r="I446" i="2" s="1"/>
  <c r="I445" i="2" s="1"/>
  <c r="K443" i="2"/>
  <c r="K442" i="2" s="1"/>
  <c r="K441" i="2" s="1"/>
  <c r="K440" i="2" s="1"/>
  <c r="I443" i="2"/>
  <c r="I442" i="2" s="1"/>
  <c r="I441" i="2" s="1"/>
  <c r="I440" i="2" s="1"/>
  <c r="K424" i="2"/>
  <c r="K423" i="2" s="1"/>
  <c r="K413" i="2" s="1"/>
  <c r="I424" i="2"/>
  <c r="I423" i="2" s="1"/>
  <c r="I413" i="2" s="1"/>
  <c r="K411" i="2"/>
  <c r="K410" i="2" s="1"/>
  <c r="K409" i="2" s="1"/>
  <c r="K408" i="2" s="1"/>
  <c r="I411" i="2"/>
  <c r="I410" i="2" s="1"/>
  <c r="I409" i="2" s="1"/>
  <c r="I408" i="2" s="1"/>
  <c r="K404" i="2"/>
  <c r="I404" i="2"/>
  <c r="I403" i="2" s="1"/>
  <c r="I402" i="2" s="1"/>
  <c r="I401" i="2" s="1"/>
  <c r="I374" i="2"/>
  <c r="I373" i="2" s="1"/>
  <c r="K371" i="2"/>
  <c r="K362" i="2" s="1"/>
  <c r="I371" i="2"/>
  <c r="I368" i="2"/>
  <c r="I360" i="2"/>
  <c r="I358" i="2"/>
  <c r="I356" i="2"/>
  <c r="K238" i="2"/>
  <c r="K488" i="2" l="1"/>
  <c r="K480" i="2" s="1"/>
  <c r="K479" i="2" s="1"/>
  <c r="K403" i="2"/>
  <c r="K402" i="2" s="1"/>
  <c r="K401" i="2" s="1"/>
  <c r="I467" i="2"/>
  <c r="I466" i="2" s="1"/>
  <c r="K467" i="2"/>
  <c r="K466" i="2" s="1"/>
  <c r="I455" i="2"/>
  <c r="I454" i="2" s="1"/>
  <c r="K454" i="2"/>
  <c r="K355" i="2"/>
  <c r="K354" i="2" s="1"/>
  <c r="K330" i="2" s="1"/>
  <c r="I355" i="2"/>
  <c r="I354" i="2" s="1"/>
  <c r="I432" i="2"/>
  <c r="I426" i="2" s="1"/>
  <c r="K326" i="2"/>
  <c r="K325" i="2" s="1"/>
  <c r="K321" i="2"/>
  <c r="K320" i="2" s="1"/>
  <c r="K319" i="2" s="1"/>
  <c r="K318" i="2" s="1"/>
  <c r="I488" i="2"/>
  <c r="I480" i="2" s="1"/>
  <c r="I479" i="2" s="1"/>
  <c r="K439" i="2"/>
  <c r="I439" i="2"/>
  <c r="I390" i="2"/>
  <c r="I362" i="2"/>
  <c r="K295" i="2"/>
  <c r="K293" i="2"/>
  <c r="K291" i="2"/>
  <c r="K286" i="2"/>
  <c r="I295" i="2"/>
  <c r="I293" i="2"/>
  <c r="I291" i="2"/>
  <c r="I289" i="2"/>
  <c r="K289" i="2"/>
  <c r="I286" i="2"/>
  <c r="I274" i="2"/>
  <c r="I273" i="2" s="1"/>
  <c r="I269" i="2"/>
  <c r="I268" i="2" s="1"/>
  <c r="I264" i="2"/>
  <c r="I263" i="2" s="1"/>
  <c r="K244" i="2"/>
  <c r="K243" i="2" s="1"/>
  <c r="I244" i="2"/>
  <c r="I243" i="2" s="1"/>
  <c r="K229" i="2"/>
  <c r="K228" i="2" s="1"/>
  <c r="I229" i="2"/>
  <c r="I228" i="2" s="1"/>
  <c r="K226" i="2"/>
  <c r="I226" i="2"/>
  <c r="I223" i="2"/>
  <c r="K220" i="2"/>
  <c r="K219" i="2" s="1"/>
  <c r="I220" i="2"/>
  <c r="K212" i="2"/>
  <c r="I212" i="2"/>
  <c r="K208" i="2"/>
  <c r="K207" i="2" s="1"/>
  <c r="I208" i="2"/>
  <c r="I207" i="2" s="1"/>
  <c r="K202" i="2"/>
  <c r="K201" i="2" s="1"/>
  <c r="I202" i="2"/>
  <c r="I201" i="2" s="1"/>
  <c r="K190" i="2"/>
  <c r="K189" i="2" s="1"/>
  <c r="K181" i="2"/>
  <c r="K180" i="2" s="1"/>
  <c r="I181" i="2"/>
  <c r="I180" i="2" s="1"/>
  <c r="K178" i="2"/>
  <c r="I178" i="2"/>
  <c r="K176" i="2"/>
  <c r="I176" i="2"/>
  <c r="K171" i="2"/>
  <c r="I171" i="2"/>
  <c r="K169" i="2"/>
  <c r="I169" i="2"/>
  <c r="K167" i="2"/>
  <c r="I167" i="2"/>
  <c r="K165" i="2"/>
  <c r="I165" i="2"/>
  <c r="K161" i="2"/>
  <c r="K158" i="2"/>
  <c r="I158" i="2"/>
  <c r="K153" i="2"/>
  <c r="K152" i="2" s="1"/>
  <c r="I153" i="2"/>
  <c r="I152" i="2" s="1"/>
  <c r="K142" i="2"/>
  <c r="K141" i="2" s="1"/>
  <c r="I142" i="2"/>
  <c r="I141" i="2" s="1"/>
  <c r="K139" i="2"/>
  <c r="I139" i="2"/>
  <c r="K137" i="2"/>
  <c r="I137" i="2"/>
  <c r="K128" i="2"/>
  <c r="I128" i="2"/>
  <c r="K390" i="2" l="1"/>
  <c r="K136" i="2"/>
  <c r="K127" i="2" s="1"/>
  <c r="K126" i="2" s="1"/>
  <c r="K125" i="2" s="1"/>
  <c r="K160" i="2"/>
  <c r="K175" i="2"/>
  <c r="K222" i="2"/>
  <c r="K216" i="2" s="1"/>
  <c r="I449" i="2"/>
  <c r="K449" i="2"/>
  <c r="K312" i="2"/>
  <c r="I330" i="2"/>
  <c r="I312" i="2" s="1"/>
  <c r="K285" i="2"/>
  <c r="K284" i="2" s="1"/>
  <c r="K283" i="2" s="1"/>
  <c r="K282" i="2" s="1"/>
  <c r="K281" i="2" s="1"/>
  <c r="I285" i="2"/>
  <c r="I284" i="2" s="1"/>
  <c r="I283" i="2" s="1"/>
  <c r="I282" i="2" s="1"/>
  <c r="I281" i="2" s="1"/>
  <c r="K210" i="2"/>
  <c r="K211" i="2"/>
  <c r="I210" i="2"/>
  <c r="I211" i="2"/>
  <c r="I160" i="2"/>
  <c r="K269" i="2"/>
  <c r="K268" i="2" s="1"/>
  <c r="K274" i="2"/>
  <c r="K273" i="2" s="1"/>
  <c r="K288" i="2"/>
  <c r="I288" i="2"/>
  <c r="I262" i="2"/>
  <c r="I246" i="2" s="1"/>
  <c r="I242" i="2" s="1"/>
  <c r="K264" i="2"/>
  <c r="K263" i="2" s="1"/>
  <c r="I222" i="2"/>
  <c r="I219" i="2"/>
  <c r="I175" i="2"/>
  <c r="I136" i="2"/>
  <c r="K157" i="2" l="1"/>
  <c r="K156" i="2" s="1"/>
  <c r="K155" i="2" s="1"/>
  <c r="I157" i="2"/>
  <c r="I156" i="2" s="1"/>
  <c r="I155" i="2" s="1"/>
  <c r="I127" i="2"/>
  <c r="I126" i="2" s="1"/>
  <c r="I125" i="2" s="1"/>
  <c r="K215" i="2"/>
  <c r="K214" i="2" s="1"/>
  <c r="I216" i="2"/>
  <c r="I215" i="2" s="1"/>
  <c r="I214" i="2" s="1"/>
  <c r="K262" i="2"/>
  <c r="K246" i="2" s="1"/>
  <c r="K242" i="2" s="1"/>
  <c r="K74" i="2"/>
  <c r="K73" i="2" s="1"/>
  <c r="K67" i="2"/>
  <c r="K66" i="2" s="1"/>
  <c r="K64" i="2"/>
  <c r="K63" i="2" s="1"/>
  <c r="K54" i="2"/>
  <c r="K53" i="2" s="1"/>
  <c r="K51" i="2"/>
  <c r="K50" i="2" s="1"/>
  <c r="K43" i="2"/>
  <c r="K41" i="2"/>
  <c r="K39" i="2"/>
  <c r="K38" i="2" s="1"/>
  <c r="K34" i="2"/>
  <c r="K25" i="2"/>
  <c r="K24" i="2" s="1"/>
  <c r="K23" i="2" s="1"/>
  <c r="K22" i="2" s="1"/>
  <c r="K21" i="2" s="1"/>
  <c r="K20" i="2" s="1"/>
  <c r="I25" i="2"/>
  <c r="I24" i="2" s="1"/>
  <c r="I23" i="2" s="1"/>
  <c r="I90" i="2"/>
  <c r="I89" i="2" s="1"/>
  <c r="I85" i="2"/>
  <c r="I84" i="2" s="1"/>
  <c r="I80" i="2"/>
  <c r="I79" i="2" s="1"/>
  <c r="I74" i="2"/>
  <c r="I73" i="2" s="1"/>
  <c r="I67" i="2"/>
  <c r="I66" i="2" s="1"/>
  <c r="I64" i="2"/>
  <c r="I63" i="2" s="1"/>
  <c r="I54" i="2"/>
  <c r="I53" i="2" s="1"/>
  <c r="I51" i="2"/>
  <c r="I44" i="2"/>
  <c r="I43" i="2" s="1"/>
  <c r="I41" i="2"/>
  <c r="I39" i="2"/>
  <c r="K119" i="2"/>
  <c r="K121" i="2"/>
  <c r="I121" i="2"/>
  <c r="I118" i="2" s="1"/>
  <c r="I117" i="2" s="1"/>
  <c r="I119" i="2"/>
  <c r="I106" i="2"/>
  <c r="I105" i="2" s="1"/>
  <c r="I104" i="2" s="1"/>
  <c r="K106" i="2"/>
  <c r="K105" i="2" s="1"/>
  <c r="K104" i="2" s="1"/>
  <c r="I100" i="2"/>
  <c r="I99" i="2" s="1"/>
  <c r="I98" i="2" s="1"/>
  <c r="I97" i="2" s="1"/>
  <c r="I96" i="2" s="1"/>
  <c r="K302" i="2"/>
  <c r="I302" i="2"/>
  <c r="I304" i="2"/>
  <c r="I308" i="2"/>
  <c r="K379" i="2"/>
  <c r="K382" i="2"/>
  <c r="K381" i="2" s="1"/>
  <c r="I379" i="2"/>
  <c r="I382" i="2"/>
  <c r="I381" i="2" s="1"/>
  <c r="I386" i="2"/>
  <c r="I385" i="2" s="1"/>
  <c r="I384" i="2" s="1"/>
  <c r="H386" i="2"/>
  <c r="I13" i="2"/>
  <c r="K13" i="2"/>
  <c r="I15" i="2"/>
  <c r="H13" i="2"/>
  <c r="K59" i="2" l="1"/>
  <c r="K33" i="2"/>
  <c r="K49" i="2"/>
  <c r="I38" i="2"/>
  <c r="I33" i="2" s="1"/>
  <c r="I59" i="2"/>
  <c r="I124" i="2"/>
  <c r="I123" i="2" s="1"/>
  <c r="I12" i="2"/>
  <c r="I11" i="2" s="1"/>
  <c r="I10" i="2" s="1"/>
  <c r="I9" i="2" s="1"/>
  <c r="I8" i="2" s="1"/>
  <c r="I301" i="2"/>
  <c r="I300" i="2" s="1"/>
  <c r="I299" i="2" s="1"/>
  <c r="I298" i="2" s="1"/>
  <c r="I297" i="2" s="1"/>
  <c r="K118" i="2"/>
  <c r="I378" i="2"/>
  <c r="I377" i="2" s="1"/>
  <c r="I376" i="2" s="1"/>
  <c r="I311" i="2" s="1"/>
  <c r="K308" i="2"/>
  <c r="K80" i="2"/>
  <c r="K79" i="2" s="1"/>
  <c r="K85" i="2"/>
  <c r="K84" i="2" s="1"/>
  <c r="K89" i="2"/>
  <c r="I78" i="2"/>
  <c r="I77" i="2" s="1"/>
  <c r="I76" i="2" s="1"/>
  <c r="I50" i="2"/>
  <c r="I49" i="2" s="1"/>
  <c r="K100" i="2"/>
  <c r="K99" i="2" s="1"/>
  <c r="K98" i="2" s="1"/>
  <c r="K97" i="2" s="1"/>
  <c r="K96" i="2" s="1"/>
  <c r="K95" i="2" s="1"/>
  <c r="I116" i="2"/>
  <c r="I115" i="2" s="1"/>
  <c r="I114" i="2" s="1"/>
  <c r="I95" i="2"/>
  <c r="K304" i="2"/>
  <c r="K386" i="2"/>
  <c r="K385" i="2" s="1"/>
  <c r="K384" i="2" s="1"/>
  <c r="K378" i="2" s="1"/>
  <c r="K377" i="2" s="1"/>
  <c r="K376" i="2" s="1"/>
  <c r="K311" i="2" s="1"/>
  <c r="K15" i="2"/>
  <c r="K12" i="2" s="1"/>
  <c r="K11" i="2" s="1"/>
  <c r="K10" i="2" s="1"/>
  <c r="K9" i="2" s="1"/>
  <c r="K8" i="2" s="1"/>
  <c r="H190" i="2"/>
  <c r="H189" i="2" s="1"/>
  <c r="K32" i="2" l="1"/>
  <c r="K31" i="2" s="1"/>
  <c r="K117" i="2"/>
  <c r="K116" i="2" s="1"/>
  <c r="K115" i="2" s="1"/>
  <c r="K114" i="2" s="1"/>
  <c r="K94" i="2" s="1"/>
  <c r="I32" i="2"/>
  <c r="I31" i="2" s="1"/>
  <c r="I22" i="2"/>
  <c r="I21" i="2" s="1"/>
  <c r="I20" i="2" s="1"/>
  <c r="K301" i="2"/>
  <c r="K300" i="2" s="1"/>
  <c r="K299" i="2" s="1"/>
  <c r="K298" i="2" s="1"/>
  <c r="K297" i="2" s="1"/>
  <c r="K78" i="2"/>
  <c r="K77" i="2" s="1"/>
  <c r="K76" i="2" s="1"/>
  <c r="I94" i="2"/>
  <c r="K30" i="2" l="1"/>
  <c r="K19" i="2" s="1"/>
  <c r="I30" i="2"/>
  <c r="I19" i="2" s="1"/>
  <c r="I501" i="2" s="1"/>
  <c r="H349" i="2"/>
  <c r="H348" i="2" s="1"/>
  <c r="H459" i="2" l="1"/>
  <c r="H458" i="2" s="1"/>
  <c r="H368" i="2" l="1"/>
  <c r="H433" i="2" l="1"/>
  <c r="H394" i="2"/>
  <c r="H393" i="2" s="1"/>
  <c r="H392" i="2" s="1"/>
  <c r="H391" i="2" s="1"/>
  <c r="H139" i="2"/>
  <c r="H456" i="2"/>
  <c r="H455" i="2" l="1"/>
  <c r="H454" i="2" s="1"/>
  <c r="H432" i="2"/>
  <c r="H178" i="2" l="1"/>
  <c r="H382" i="2" l="1"/>
  <c r="H381" i="2" s="1"/>
  <c r="H176" i="2" l="1"/>
  <c r="H161" i="2"/>
  <c r="H158" i="2"/>
  <c r="H137" i="2"/>
  <c r="H128" i="2"/>
  <c r="H171" i="2"/>
  <c r="H202" i="2"/>
  <c r="H201" i="2" s="1"/>
  <c r="H238" i="2"/>
  <c r="H167" i="2"/>
  <c r="H165" i="2"/>
  <c r="H153" i="2"/>
  <c r="H152" i="2" s="1"/>
  <c r="H169" i="2"/>
  <c r="H212" i="2"/>
  <c r="H210" i="2" l="1"/>
  <c r="H211" i="2"/>
  <c r="H160" i="2"/>
  <c r="H90" i="2"/>
  <c r="H89" i="2" s="1"/>
  <c r="H80" i="2"/>
  <c r="H79" i="2" s="1"/>
  <c r="H85" i="2"/>
  <c r="H84" i="2" s="1"/>
  <c r="H269" i="2" l="1"/>
  <c r="H268" i="2" s="1"/>
  <c r="H264" i="2"/>
  <c r="H263" i="2" s="1"/>
  <c r="H274" i="2"/>
  <c r="H273" i="2" s="1"/>
  <c r="H78" i="2"/>
  <c r="H77" i="2" s="1"/>
  <c r="H76" i="2" s="1"/>
  <c r="H226" i="2" l="1"/>
  <c r="H223" i="2"/>
  <c r="H262" i="2"/>
  <c r="H246" i="2" s="1"/>
  <c r="H25" i="2" l="1"/>
  <c r="H24" i="2" s="1"/>
  <c r="H23" i="2" s="1"/>
  <c r="H51" i="2"/>
  <c r="H41" i="2"/>
  <c r="H39" i="2"/>
  <c r="H74" i="2"/>
  <c r="H73" i="2" s="1"/>
  <c r="H64" i="2"/>
  <c r="H63" i="2" s="1"/>
  <c r="H222" i="2"/>
  <c r="H443" i="2" l="1"/>
  <c r="H442" i="2" s="1"/>
  <c r="H441" i="2" s="1"/>
  <c r="H440" i="2" s="1"/>
  <c r="H208" i="2"/>
  <c r="H207" i="2" s="1"/>
  <c r="H411" i="2"/>
  <c r="H410" i="2" s="1"/>
  <c r="H409" i="2" s="1"/>
  <c r="H408" i="2" s="1"/>
  <c r="H426" i="2"/>
  <c r="H489" i="2"/>
  <c r="H452" i="2"/>
  <c r="H451" i="2" s="1"/>
  <c r="H450" i="2" s="1"/>
  <c r="H491" i="2"/>
  <c r="H424" i="2"/>
  <c r="H423" i="2" s="1"/>
  <c r="H413" i="2" s="1"/>
  <c r="H404" i="2"/>
  <c r="H403" i="2" s="1"/>
  <c r="H498" i="2"/>
  <c r="H497" i="2" s="1"/>
  <c r="H496" i="2" s="1"/>
  <c r="H495" i="2" s="1"/>
  <c r="H390" i="2" l="1"/>
  <c r="H488" i="2"/>
  <c r="H304" i="2"/>
  <c r="H385" i="2"/>
  <c r="H384" i="2" s="1"/>
  <c r="H402" i="2"/>
  <c r="H401" i="2" s="1"/>
  <c r="H481" i="2"/>
  <c r="H332" i="2"/>
  <c r="H331" i="2" s="1"/>
  <c r="H356" i="2"/>
  <c r="H100" i="2"/>
  <c r="H99" i="2" s="1"/>
  <c r="H98" i="2" s="1"/>
  <c r="H97" i="2" s="1"/>
  <c r="H96" i="2" s="1"/>
  <c r="H358" i="2"/>
  <c r="H352" i="2"/>
  <c r="H351" i="2" s="1"/>
  <c r="H321" i="2"/>
  <c r="H320" i="2" s="1"/>
  <c r="H319" i="2" s="1"/>
  <c r="H318" i="2" s="1"/>
  <c r="H316" i="2"/>
  <c r="H315" i="2" s="1"/>
  <c r="H314" i="2" s="1"/>
  <c r="H313" i="2" s="1"/>
  <c r="H336" i="2"/>
  <c r="H335" i="2" s="1"/>
  <c r="H334" i="2" s="1"/>
  <c r="H328" i="2"/>
  <c r="H374" i="2"/>
  <c r="H373" i="2" s="1"/>
  <c r="H480" i="2" l="1"/>
  <c r="H479" i="2" s="1"/>
  <c r="H106" i="2"/>
  <c r="H105" i="2" s="1"/>
  <c r="H104" i="2" s="1"/>
  <c r="H360" i="2"/>
  <c r="H327" i="2"/>
  <c r="H326" i="2" s="1"/>
  <c r="H325" i="2" s="1"/>
  <c r="H15" i="2"/>
  <c r="H12" i="2" s="1"/>
  <c r="H308" i="2"/>
  <c r="H302" i="2"/>
  <c r="H379" i="2"/>
  <c r="H121" i="2"/>
  <c r="H355" i="2" l="1"/>
  <c r="H354" i="2" s="1"/>
  <c r="H378" i="2"/>
  <c r="H377" i="2" s="1"/>
  <c r="H376" i="2" s="1"/>
  <c r="H11" i="2"/>
  <c r="H10" i="2" s="1"/>
  <c r="H9" i="2" s="1"/>
  <c r="H8" i="2" s="1"/>
  <c r="H95" i="2"/>
  <c r="H301" i="2"/>
  <c r="H300" i="2" s="1"/>
  <c r="H299" i="2" s="1"/>
  <c r="H298" i="2" s="1"/>
  <c r="H297" i="2" s="1"/>
  <c r="H219" i="2" l="1"/>
  <c r="H50" i="2"/>
  <c r="H175" i="2"/>
  <c r="H136" i="2"/>
  <c r="H38" i="2"/>
  <c r="H229" i="2" l="1"/>
  <c r="H228" i="2" s="1"/>
  <c r="H181" i="2"/>
  <c r="H142" i="2"/>
  <c r="H141" i="2" s="1"/>
  <c r="H127" i="2" s="1"/>
  <c r="H216" i="2" l="1"/>
  <c r="H215" i="2" s="1"/>
  <c r="H214" i="2" s="1"/>
  <c r="H180" i="2"/>
  <c r="H157" i="2" s="1"/>
  <c r="H156" i="2" s="1"/>
  <c r="H155" i="2" s="1"/>
  <c r="H126" i="2"/>
  <c r="H125" i="2" s="1"/>
  <c r="H119" i="2" l="1"/>
  <c r="H118" i="2" l="1"/>
  <c r="H117" i="2" s="1"/>
  <c r="H447" i="2" l="1"/>
  <c r="H446" i="2" s="1"/>
  <c r="H445" i="2" s="1"/>
  <c r="H439" i="2" s="1"/>
  <c r="H67" i="2"/>
  <c r="H293" i="2"/>
  <c r="H477" i="2"/>
  <c r="H476" i="2" s="1"/>
  <c r="H475" i="2" s="1"/>
  <c r="H286" i="2"/>
  <c r="H244" i="2"/>
  <c r="H243" i="2" s="1"/>
  <c r="H242" i="2" s="1"/>
  <c r="H54" i="2"/>
  <c r="H289" i="2"/>
  <c r="H44" i="2"/>
  <c r="H43" i="2" s="1"/>
  <c r="H33" i="2" s="1"/>
  <c r="H291" i="2"/>
  <c r="H285" i="2" l="1"/>
  <c r="H284" i="2" s="1"/>
  <c r="H283" i="2" s="1"/>
  <c r="H66" i="2"/>
  <c r="H59" i="2" s="1"/>
  <c r="H53" i="2"/>
  <c r="H49" i="2" s="1"/>
  <c r="H240" i="2"/>
  <c r="K240" i="2"/>
  <c r="H22" i="2"/>
  <c r="H473" i="2"/>
  <c r="H472" i="2" s="1"/>
  <c r="H471" i="2" s="1"/>
  <c r="H467" i="2" l="1"/>
  <c r="H466" i="2" s="1"/>
  <c r="H449" i="2" s="1"/>
  <c r="K237" i="2"/>
  <c r="K236" i="2" s="1"/>
  <c r="K235" i="2" s="1"/>
  <c r="K234" i="2" s="1"/>
  <c r="K124" i="2" s="1"/>
  <c r="K123" i="2" s="1"/>
  <c r="K501" i="2" s="1"/>
  <c r="H237" i="2"/>
  <c r="H236" i="2" s="1"/>
  <c r="H235" i="2" s="1"/>
  <c r="H234" i="2" s="1"/>
  <c r="H124" i="2" s="1"/>
  <c r="H32" i="2"/>
  <c r="H31" i="2" s="1"/>
  <c r="H30" i="2" s="1"/>
  <c r="H21" i="2"/>
  <c r="H20" i="2" s="1"/>
  <c r="H295" i="2"/>
  <c r="O501" i="2" l="1"/>
  <c r="Q504" i="2"/>
  <c r="Q506" i="2" s="1"/>
  <c r="H19" i="2"/>
  <c r="H288" i="2"/>
  <c r="H282" i="2"/>
  <c r="H281" i="2" s="1"/>
  <c r="H123" i="2" s="1"/>
  <c r="H371" i="2"/>
  <c r="H362" i="2" s="1"/>
  <c r="H330" i="2" s="1"/>
  <c r="H312" i="2" l="1"/>
  <c r="H311" i="2" s="1"/>
  <c r="H116" i="2" l="1"/>
  <c r="H115" i="2" s="1"/>
  <c r="H114" i="2" s="1"/>
  <c r="H94" i="2" s="1"/>
  <c r="H501" i="2" s="1"/>
  <c r="B240" i="2" l="1"/>
  <c r="C240" i="2"/>
  <c r="D240" i="2"/>
  <c r="E240" i="2"/>
  <c r="F240" i="2"/>
  <c r="B241" i="2"/>
  <c r="C241" i="2"/>
  <c r="D241" i="2"/>
  <c r="E241" i="2"/>
  <c r="F241" i="2"/>
  <c r="G241" i="2"/>
</calcChain>
</file>

<file path=xl/sharedStrings.xml><?xml version="1.0" encoding="utf-8"?>
<sst xmlns="http://schemas.openxmlformats.org/spreadsheetml/2006/main" count="2166" uniqueCount="479">
  <si>
    <t/>
  </si>
  <si>
    <t>тысяч рублей</t>
  </si>
  <si>
    <t>Наименование</t>
  </si>
  <si>
    <t>Целевая статья расходов</t>
  </si>
  <si>
    <t>04</t>
  </si>
  <si>
    <t>10</t>
  </si>
  <si>
    <t>Закупка товаров, работ и услуг для государственных (муниципальных) нужд</t>
  </si>
  <si>
    <t>200</t>
  </si>
  <si>
    <t>Образование</t>
  </si>
  <si>
    <t>07</t>
  </si>
  <si>
    <t>Предоставление субсидий бюджетным, автономным учреждениям и иным некоммерческим организациям</t>
  </si>
  <si>
    <t>600</t>
  </si>
  <si>
    <t>Социальное обеспечение и иные выплаты населению</t>
  </si>
  <si>
    <t>05</t>
  </si>
  <si>
    <t>09</t>
  </si>
  <si>
    <t>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</si>
  <si>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</si>
  <si>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</si>
  <si>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Иные бюджетные ассигнования</t>
  </si>
  <si>
    <t>800</t>
  </si>
  <si>
    <t>02</t>
  </si>
  <si>
    <t>03</t>
  </si>
  <si>
    <t>06</t>
  </si>
  <si>
    <t>Межбюджетные трансферты</t>
  </si>
  <si>
    <t>500</t>
  </si>
  <si>
    <t>Обеспечение функций государственных органов</t>
  </si>
  <si>
    <t>Руководство и управление в сфере установленных функций</t>
  </si>
  <si>
    <t>Социальная политика</t>
  </si>
  <si>
    <t>Общее образование</t>
  </si>
  <si>
    <t>Культура и кинематография</t>
  </si>
  <si>
    <t>08</t>
  </si>
  <si>
    <t>Культура</t>
  </si>
  <si>
    <t>Другие вопросы в области культуры, кинематографии</t>
  </si>
  <si>
    <t>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</si>
  <si>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</si>
  <si>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</si>
  <si>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Дошкольное образование</t>
  </si>
  <si>
    <t>Другие вопросы в области образования</t>
  </si>
  <si>
    <t>Охрана семьи и детства</t>
  </si>
  <si>
    <t>Сельское хозяйство и рыболовство</t>
  </si>
  <si>
    <t>Другие вопросы в области национальной экономики</t>
  </si>
  <si>
    <t>12</t>
  </si>
  <si>
    <t>Жилищно-коммунальное хозяйство</t>
  </si>
  <si>
    <t>Капитальные вложения в объекты недвижимого имущества государственной (муниципальной) собственности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</si>
  <si>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</si>
  <si>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</si>
  <si>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11</t>
  </si>
  <si>
    <t>Другие общегосударственные вопросы</t>
  </si>
  <si>
    <t>13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</si>
  <si>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</si>
  <si>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</si>
  <si>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</si>
  <si>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</si>
  <si>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ВСЕГО РАСХОДОВ</t>
  </si>
  <si>
    <t>Совет народных депутатов муниципального образования "Гиагинский район"</t>
  </si>
  <si>
    <t>Обеспечение деятельности представительного органа муниципального образования "Гиагинский район"</t>
  </si>
  <si>
    <t>Председатель представительного органа муниципального образования</t>
  </si>
  <si>
    <t>Обеспечение функций органами местного самоуправления</t>
  </si>
  <si>
    <t>Управление культуры администрации муниципального образования "Гиагинский район"</t>
  </si>
  <si>
    <t xml:space="preserve">Муниципальная программа МО «Гиагинский район»  «Энергосбережение и повышение энергетической эффективности» </t>
  </si>
  <si>
    <t>Муниципальная программа МО «Гиагинский район» «Развитие культуры и искусства»</t>
  </si>
  <si>
    <t>Подпрограмма "Сохранение и развитие дополнительного образования в сфере культуры"</t>
  </si>
  <si>
    <t>Обеспечение деятельности (оказание услуг) подведомственных муниципальных бюджетных учреждений</t>
  </si>
  <si>
    <t>Подпрограмма «Сохранение и развитие культурно-досуговой деятельности»</t>
  </si>
  <si>
    <t>Подпрограмма «Сохранение и развитие музейного дела»</t>
  </si>
  <si>
    <t>Подпрограмма «Сохранение и развитие библиотечного обслуживания»</t>
  </si>
  <si>
    <t>Подпрограмма «Организационное обеспечение реализации муниципальной программы»</t>
  </si>
  <si>
    <t>Обеспечение функций органов местного самоуправления</t>
  </si>
  <si>
    <t>Управление финансов администрации муниципального образования "Гиагинский район"</t>
  </si>
  <si>
    <t xml:space="preserve">Муниципальная программа МО «Гиагинский район» «Управление муниципальными финансами» </t>
  </si>
  <si>
    <t>Подпрограмма «Обеспечение реализации муниципальной программы МО «Гиагинский район»  «Управление муниципальными  финансами»</t>
  </si>
  <si>
    <t>Реализация иных мероприятий в рамках непрограммных расходов муниципального образования «Гиагинский район»</t>
  </si>
  <si>
    <t>Резервные фонды местных администраций</t>
  </si>
  <si>
    <t>Управление образования администрации муниципального образования "Гиагинский район"</t>
  </si>
  <si>
    <t xml:space="preserve">Муниципальная программа МО «Гиагинский район» «Развитие образования» </t>
  </si>
  <si>
    <t>Подпрограмма «Развитие дошкольного образования»</t>
  </si>
  <si>
    <t>Подпрограмма "Развитие общего образования"</t>
  </si>
  <si>
    <t>Подпрограмма «Развитие дополнительного образования»</t>
  </si>
  <si>
    <t>Подпрограмма «Организационное и методическое обеспечение реализации муниципальной программы»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</si>
  <si>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</si>
  <si>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Предоставление ежемесячного вознаграждения и ежемесячного дополнительного вознаграждения приемным родителям</t>
  </si>
  <si>
    <t>Контрольно-счетная палата муниципального образования "Гиагинский район"</t>
  </si>
  <si>
    <t>Обеспечение деятельности контрольного (контрольно-счетного) органа</t>
  </si>
  <si>
    <t>Руководитель контрольного (контрольно - счетного) органа и его заместитель</t>
  </si>
  <si>
    <t>Обеспечение функций государственных органов (переданные полномочия сельских поселений на содержание специалиста)</t>
  </si>
  <si>
    <t>Обеспечение деятельности работников подведомственных муниципальных казенных учреждений</t>
  </si>
  <si>
    <t>Администрация муниципального образования "Гиагинский район"</t>
  </si>
  <si>
    <t>Функционирование высшего должностного лица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</si>
  <si>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</si>
  <si>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</si>
  <si>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Реализация функций органов местного самоуправления</t>
  </si>
  <si>
    <t>Обеспечение проведения выборов, референдумов</t>
  </si>
  <si>
    <t>Проведение выборов и референдумов</t>
  </si>
  <si>
    <t>Проведение выборов депутатов представительного органа муниципального образования</t>
  </si>
  <si>
    <t>Муниципальная программа МО "Гиагинский район" "Защита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</si>
  <si>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 xml:space="preserve">Национальная экономика </t>
  </si>
  <si>
    <t>Проведение ежегодных мероприятий, связанных с подведением итогов работы предприятий АПК, КФХ</t>
  </si>
  <si>
    <t xml:space="preserve">Образование </t>
  </si>
  <si>
    <t>Муниципальная программа МО "Гиагинский район" "Развитие молодежной политики"</t>
  </si>
  <si>
    <t>Подпрограмма "Поддержка молодежной политики"</t>
  </si>
  <si>
    <t>Пенсионное обеспечение</t>
  </si>
  <si>
    <t xml:space="preserve">Доплаты к пенсиям муниципальных служащих </t>
  </si>
  <si>
    <t>Социальное обеспечение населения</t>
  </si>
  <si>
    <t xml:space="preserve">Другие вопросы в области социальной политики </t>
  </si>
  <si>
    <t>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</si>
  <si>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Физическая культура и спорт</t>
  </si>
  <si>
    <t>Физическая культура</t>
  </si>
  <si>
    <t>Муниципальная программа МО "Гиагинский район" "Развитие физической культуры и спорта"</t>
  </si>
  <si>
    <t>Средства массовой информации</t>
  </si>
  <si>
    <t>Периодическая печать и издательства</t>
  </si>
  <si>
    <t>Поддержка издательств и периодических средств массовой информации</t>
  </si>
  <si>
    <t>Осуществление государственных полномочий Республики Адыгея в сфере административных правонарушений</t>
  </si>
  <si>
    <t>Подпрограмма "Профилактика правонарушений, борьба с преступностью и обеспечение безопасности граждан в МО "Гиагинский район"</t>
  </si>
  <si>
    <t>Ведомственные целевые программы МО "Гиагинский район", не включенные в состав муниципальных программ</t>
  </si>
  <si>
    <t xml:space="preserve">Межбюджетные  трансферты </t>
  </si>
  <si>
    <t>Мероприятия в области строительства, архитектуры и градостроительства</t>
  </si>
  <si>
    <t>Муниципальная программа МО "Гиагинский район" "Обеспечение безопасности дорожного движения"</t>
  </si>
  <si>
    <t>Агитационно-профилактическая работа, профилактика детского дорожно-транспортного травматизма</t>
  </si>
  <si>
    <t>Муниципальная программа МО "Гиагинский район" "Развитие образования"</t>
  </si>
  <si>
    <t>Подпрограмма "Развитие дошкольного образования"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</si>
  <si>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</si>
  <si>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Компенсационные выплаты на оплату жилья и коммунальных услуг</t>
  </si>
  <si>
    <t>Питание учащихся</t>
  </si>
  <si>
    <t>Развитие учреждений дополнительного образования</t>
  </si>
  <si>
    <t>Дорожное хозяйство</t>
  </si>
  <si>
    <t xml:space="preserve">Муниципальная программа  МО "Гиагинский район" "Развитие информатизации" </t>
  </si>
  <si>
    <t xml:space="preserve">Муниципальная программа МО "Гиагинский район"  "Доступная среда" </t>
  </si>
  <si>
    <t>71 2 00 00100</t>
  </si>
  <si>
    <t>71 0 00 00000</t>
  </si>
  <si>
    <t>71 2 00 00000</t>
  </si>
  <si>
    <t>71 2 00 00400</t>
  </si>
  <si>
    <t>63 0 00 00000</t>
  </si>
  <si>
    <t>63 5 00 00000</t>
  </si>
  <si>
    <t>63 5 03 00600</t>
  </si>
  <si>
    <t>63 1 00 00000</t>
  </si>
  <si>
    <t>63 1 03 00600</t>
  </si>
  <si>
    <t>63 1 04 00000</t>
  </si>
  <si>
    <t>6П 0 00 00000</t>
  </si>
  <si>
    <t>6П 0 01 00000</t>
  </si>
  <si>
    <t>66 0 00 00000</t>
  </si>
  <si>
    <t>66 0 01 00000</t>
  </si>
  <si>
    <t>Реализация мероприятий по энергосбережению и повышению энергетической эффективности</t>
  </si>
  <si>
    <t>63 2 00 00000</t>
  </si>
  <si>
    <t>63 2 03 00600</t>
  </si>
  <si>
    <t>63 3 00 00000</t>
  </si>
  <si>
    <t>63 3 02 00000</t>
  </si>
  <si>
    <t>63 3 03 00600</t>
  </si>
  <si>
    <t>63 6 00 00000</t>
  </si>
  <si>
    <t>63 6 01 00400</t>
  </si>
  <si>
    <t>63 6 02 00500</t>
  </si>
  <si>
    <t>6Ц 0 00 00000</t>
  </si>
  <si>
    <t>63 6 03 00500</t>
  </si>
  <si>
    <t>72 0 00 00000</t>
  </si>
  <si>
    <t>72 0 01 00000</t>
  </si>
  <si>
    <t>65 0 00 00000</t>
  </si>
  <si>
    <t>65 4 00 00000</t>
  </si>
  <si>
    <t>65 4 01 00000</t>
  </si>
  <si>
    <t>62 0 00 00000</t>
  </si>
  <si>
    <t>62 1 00 00000</t>
  </si>
  <si>
    <t>62 1 02 00000</t>
  </si>
  <si>
    <t>Обеспечение безопасности воспитанников и работников дошкольных образовательных организаций</t>
  </si>
  <si>
    <t>Закупка товаров, работ и услуг для обеспечения государственных (муниципальных) нужд</t>
  </si>
  <si>
    <t>62 1 04 00600</t>
  </si>
  <si>
    <t>62 1 04 60060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</si>
  <si>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</si>
  <si>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безопасности обучающихся и работников в общеобразовательных организациях</t>
  </si>
  <si>
    <t>62 2 00 00000</t>
  </si>
  <si>
    <t>62 2 02 00000</t>
  </si>
  <si>
    <t>62 2 04 00000</t>
  </si>
  <si>
    <t>Развитие общеобразовательных организаций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</si>
  <si>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</si>
  <si>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6Л 0 00 00000</t>
  </si>
  <si>
    <t>6Л 0 01 00000</t>
  </si>
  <si>
    <t>Обеспечение доступности объектов социальной направленности  для инвалидов и других маломобильных групп населения</t>
  </si>
  <si>
    <t>62 3 00 00000</t>
  </si>
  <si>
    <t>62 4 00 00000</t>
  </si>
  <si>
    <t>62 4 01 00400</t>
  </si>
  <si>
    <t>62 4 02 00500</t>
  </si>
  <si>
    <t>62 4 03 00500</t>
  </si>
  <si>
    <t>71 1 00 00000</t>
  </si>
  <si>
    <t>71 4 00 00000</t>
  </si>
  <si>
    <t>71 4 00 00100</t>
  </si>
  <si>
    <t>71 4 00 00400</t>
  </si>
  <si>
    <t>71 4 00 00410</t>
  </si>
  <si>
    <t>71 1 00 00100</t>
  </si>
  <si>
    <t>71 6 00 00400</t>
  </si>
  <si>
    <t>71 6 00 00000</t>
  </si>
  <si>
    <t>71 5 00 00000</t>
  </si>
  <si>
    <t>71 5 00 00800</t>
  </si>
  <si>
    <t>6Б 0 00 00000</t>
  </si>
  <si>
    <t>6Б 2 00 00000</t>
  </si>
  <si>
    <t>Реализация мероприятий по профилактике правонарушений, борьбе с преступностью и обеспечению безопасности граждан</t>
  </si>
  <si>
    <t>6Б 2 01 00000</t>
  </si>
  <si>
    <t>6Я 0 00 00000</t>
  </si>
  <si>
    <t>6Я 0 01 00000</t>
  </si>
  <si>
    <t>6Я 0 01 00100</t>
  </si>
  <si>
    <t>6Я 0 01 00200</t>
  </si>
  <si>
    <t xml:space="preserve">Эффективное управление, распоряжение имуществом, находящегося в муниципальной собственности МО "Гиагинский район" </t>
  </si>
  <si>
    <t>6И 0 00 00000</t>
  </si>
  <si>
    <t>6Д 0 00 00000</t>
  </si>
  <si>
    <t>Транспорт</t>
  </si>
  <si>
    <t>6Я 0 01 00300</t>
  </si>
  <si>
    <t>72 0 07 00000</t>
  </si>
  <si>
    <t>6Б 1 00 00000</t>
  </si>
  <si>
    <t>Реализация мероприятий по поддержке молодежной политики</t>
  </si>
  <si>
    <t>6Б 1 01 00000</t>
  </si>
  <si>
    <t>72 0 03 00000</t>
  </si>
  <si>
    <t>6Ф 0 00 00000</t>
  </si>
  <si>
    <t>6Г 0 00 00000</t>
  </si>
  <si>
    <t>6Г 0 01 00000</t>
  </si>
  <si>
    <t>Проведение спортивных мероприятий и сборов</t>
  </si>
  <si>
    <t>72 0 06 00000</t>
  </si>
  <si>
    <t>65 5 01 00400</t>
  </si>
  <si>
    <t>71 0 00 61010</t>
  </si>
  <si>
    <t>71 0 00 61030</t>
  </si>
  <si>
    <t>62 1 05 60080</t>
  </si>
  <si>
    <t>Компенсация родительской платы за присмотр и уход за детьми посещающими образовательные организации, реализующие  общеобразовательную программу дошкольного образования</t>
  </si>
  <si>
    <t>Социальная поддержка и социальное обслуживание детей-сирот, детей, оставшихся без попечения родителей (возмещение транспортных расходов)</t>
  </si>
  <si>
    <t>Социальная поддержка и социальное обслуживание детей-сирот, детей, оставшихся без попечения родителей (ежемесячные выплаты денежных средств на содержание детей, оставшихся без попечения родителей)</t>
  </si>
  <si>
    <t>71 0 00 61020</t>
  </si>
  <si>
    <t>71 0 00 61040</t>
  </si>
  <si>
    <t>62 1 04 00000</t>
  </si>
  <si>
    <t>6Ф 1 01 00000</t>
  </si>
  <si>
    <t>Организация работы по предоставлению молодым семьям социальных выплат на приобретение жилого помещения или строительство индивидуального жилого дома</t>
  </si>
  <si>
    <t>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</si>
  <si>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6Ф 3 00 00000</t>
  </si>
  <si>
    <t>Обеспечение предоставления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</si>
  <si>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6Ф 3 01 00000</t>
  </si>
  <si>
    <t>Реализация мероприятий на 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</si>
  <si>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6Ф 3 01 R0820</t>
  </si>
  <si>
    <t>63 5 04 69010</t>
  </si>
  <si>
    <t>71 0 00 60120</t>
  </si>
  <si>
    <t>71 0 00 60130</t>
  </si>
  <si>
    <t>71 0 00 60140</t>
  </si>
  <si>
    <t>71 0 00 60150</t>
  </si>
  <si>
    <t>62 1 05 69010</t>
  </si>
  <si>
    <t>65 5 00 00000</t>
  </si>
  <si>
    <t>63 1 05 69010</t>
  </si>
  <si>
    <t>63 2 04 69010</t>
  </si>
  <si>
    <t>63 3 04 69010</t>
  </si>
  <si>
    <t>Выравнивание бюджетной обеспеченности сельских поселений</t>
  </si>
  <si>
    <t>Подпрограмма "Совершенствование системы межбюджетных отношений и содействие повышению уровня бюджетной обеспеченности сельских поселений"</t>
  </si>
  <si>
    <t>Дотации на выравнивание бюджетной обеспеченности сельских поселений за счет средств бюджета МО "Гиагинский район"</t>
  </si>
  <si>
    <t>65 4 01 00020</t>
  </si>
  <si>
    <t>Обеспечение деятельности подведомственного бюджетного учреждения</t>
  </si>
  <si>
    <t>63 5 03 00000</t>
  </si>
  <si>
    <t>63 1 03 00000</t>
  </si>
  <si>
    <t>63 2 03 00000</t>
  </si>
  <si>
    <t>63 3 03 00000</t>
  </si>
  <si>
    <t>Обеспечение деятельности управления культуры администрации МО "Гиагинский район"</t>
  </si>
  <si>
    <t>63 6 01 00000</t>
  </si>
  <si>
    <t>Обеспечение деятельности муниципального казенного учреждения "Централизованная бухгалтерия при управлении культуры администрации МО "Гиагинский район"</t>
  </si>
  <si>
    <t>63 6 02 00000</t>
  </si>
  <si>
    <t xml:space="preserve">Обеспечение  деятельности подведомственных муниципальных казенных учреждений </t>
  </si>
  <si>
    <t>Обеспечение деятельности муниципального казенного учреждения "Центр технического обеспечения учреждений культуры МО "Гиагинский район""</t>
  </si>
  <si>
    <t>62 2 03 00000</t>
  </si>
  <si>
    <t>62 2 03 00010</t>
  </si>
  <si>
    <t>62 2 03 00020</t>
  </si>
  <si>
    <t>62 2 03 00060</t>
  </si>
  <si>
    <t>62 2 03 00040</t>
  </si>
  <si>
    <t>62 2 03 00050</t>
  </si>
  <si>
    <t>62 2 04 00600</t>
  </si>
  <si>
    <t>62 2 04 60090</t>
  </si>
  <si>
    <t>62 2 05 69010</t>
  </si>
  <si>
    <t>62 3 03 00600</t>
  </si>
  <si>
    <t>Обеспечение деятельности управления образования администрации МО "Гиагинский район"</t>
  </si>
  <si>
    <t>Обеспечение деятельности управления финансов администрации МО "Гиагинский район"</t>
  </si>
  <si>
    <t>65 5 01 00000</t>
  </si>
  <si>
    <t>62 4 01 00000</t>
  </si>
  <si>
    <t>Обеспечение деятельности муниципального казенного учреждения "Централизованная бухгалтерия при управлении образования администрации МО "Гиагинский район"</t>
  </si>
  <si>
    <t>62 4 02 00000</t>
  </si>
  <si>
    <t>Обеспечение деятельности муниципального казенного учреждения образования "Районный методический кабинет" муниципального образования "Гиагинский район"</t>
  </si>
  <si>
    <t>Обеспечение  деятельности подведомственных муниципальных казенных учреждений</t>
  </si>
  <si>
    <t>62 4 03 00000</t>
  </si>
  <si>
    <t>62 3 04 00030</t>
  </si>
  <si>
    <t>62 3 05 69010</t>
  </si>
  <si>
    <t>63 6 03 00000</t>
  </si>
  <si>
    <t>72 0 04 00000</t>
  </si>
  <si>
    <t>72 0 05 00000</t>
  </si>
  <si>
    <t>72 0 06 00010</t>
  </si>
  <si>
    <t xml:space="preserve">Осуществление подготовки и проведение мероприятий, связанных с призывом на военную службу </t>
  </si>
  <si>
    <t>Субсидии на оказание услуг по транспортному обслуживанию населения</t>
  </si>
  <si>
    <t>Возмещение части затрат по транспортному обслуживанию населения в границах поселения</t>
  </si>
  <si>
    <t>63 1 02 00000</t>
  </si>
  <si>
    <t>62 3 03 00000</t>
  </si>
  <si>
    <t>6У 0 00 00000</t>
  </si>
  <si>
    <t>Муниципальная программа МО "Гиагинский район" Улучшение демографической ситуации на территории муниципального образования ""Гиагинский район"</t>
  </si>
  <si>
    <t>6У 0 01 00000</t>
  </si>
  <si>
    <t>Мероприятия по укреплению института семьи и повышению статуса семьи в обществе</t>
  </si>
  <si>
    <t>6У 0 02 00000</t>
  </si>
  <si>
    <t>Пропаганда здорового и активного образа жизни</t>
  </si>
  <si>
    <t>6У 0 03 00000</t>
  </si>
  <si>
    <t>Повышение материнства, отцовства и детства</t>
  </si>
  <si>
    <t>6С 0 00 00000</t>
  </si>
  <si>
    <t>65 4 01 00010</t>
  </si>
  <si>
    <t>Муниципальная программа муниципального образования "Гиагинский район" "Обеспечение доступным и комфортным жильем" и коммунальными услугами</t>
  </si>
  <si>
    <t xml:space="preserve">Создание в общеобразовательных организациях, расположенных в сельской местности, условий для занятий физической культуры и спорта </t>
  </si>
  <si>
    <t>Дополнительное образование детей</t>
  </si>
  <si>
    <t>6Ц 0 01 00000</t>
  </si>
  <si>
    <t>71 0 00 61060</t>
  </si>
  <si>
    <t>Благоустройство</t>
  </si>
  <si>
    <t>6Ф 1 01 L4970</t>
  </si>
  <si>
    <t xml:space="preserve">Укрепление и развитие материально-технической базы, включая капитальный ремонт и реконструкцию зданий и помещений, обеспечение их современным оборудованием </t>
  </si>
  <si>
    <t>62 2 03 00070</t>
  </si>
  <si>
    <t>Комплектование библиотечных фондов</t>
  </si>
  <si>
    <t>Создание благоприятных условий для обучающихся образовательных организаций в соответствии с требованиями санитарных норм и правил</t>
  </si>
  <si>
    <t>Проведение торжественных мероприятий, посвященных чествованию победителей, призеров районных олимпиад, медалистов и выпускников образовательных учреждений</t>
  </si>
  <si>
    <t>Выплата стипендий учащимся - победителям республиканских, всероссийских и международных олимпиад, конкурсов, соревнований</t>
  </si>
  <si>
    <t>Организация временного трудоустройства несовершеннолетних обучающихся общеобразовательных организаций в возрасте от 14 до 18 лет в свободное от учебы время</t>
  </si>
  <si>
    <t>Участие в мероприятиях, конкурсах, слетах, олимпиадах, фестивалях, спортивных соревнованиях</t>
  </si>
  <si>
    <t>Организация работы летних оздоровительных лагерей с дневным пребыванием детей на базе общеобразовательных организаций</t>
  </si>
  <si>
    <t>Совершенствование системы учета и содержание объектов собственности МО "Гиагинский район", совершенствование механизма управления и распоряжения объектов недвижимости, обеспечение полноты и достоверности учета муниципального имущества</t>
  </si>
  <si>
    <t>Разграничение государственной собственности на землю</t>
  </si>
  <si>
    <t>Реализация мероприятий на предоставление молодым семьям социальных выплат на приобретение жилого помещения или строительства индивидуального жилого дома</t>
  </si>
  <si>
    <t>6Я 0 01 00400</t>
  </si>
  <si>
    <t>Обеспечение сохранности имущества, приведение его в нормативное состояние и соответствие установленным санитарным и техническим правилам и нормам, иным требованиям законодательства</t>
  </si>
  <si>
    <t>71 0 F2 55550</t>
  </si>
  <si>
    <t>6И 1 01 00000</t>
  </si>
  <si>
    <t>6И 1 00 00000</t>
  </si>
  <si>
    <t>Подпрограмма "Профилактика терроризма и экстремизма, а также минимизации и (или) ликвидации последствий проявления терроризма и экстремизма"</t>
  </si>
  <si>
    <t>Бюджет РА</t>
  </si>
  <si>
    <t>Подпрограмма "Защита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</si>
  <si>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6И 2 01 00000</t>
  </si>
  <si>
    <t>6И 2 00 00000</t>
  </si>
  <si>
    <t>6И 3 01 00000</t>
  </si>
  <si>
    <t>6И 3 01 00500</t>
  </si>
  <si>
    <t>6И 3 00 00000</t>
  </si>
  <si>
    <t>Подпрограмма "Обеспечение деятельности МКУ ЕДДС МО "Гиагинский район"</t>
  </si>
  <si>
    <t>62 2 E2 50970</t>
  </si>
  <si>
    <t>Реализация мероприятий по формированию современной городской среды</t>
  </si>
  <si>
    <t>6Д 1 01 00000</t>
  </si>
  <si>
    <t>6Д 1 00 00000</t>
  </si>
  <si>
    <t>Подпрограмма  "Развитие сельского хозяйства"</t>
  </si>
  <si>
    <t>Реализация  мероприятий по профилактике терроризма и экстремизма</t>
  </si>
  <si>
    <t>Реализация  мероприятий по защите населения и территории от чрезвычайных ситуаций природного и техногенного характера</t>
  </si>
  <si>
    <t>Предоставление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</si>
  <si>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Формирование современной информатизационной и телекоммуникационной инфраструктуры и обеспечение ее надежного функционирования</t>
  </si>
  <si>
    <t>Осуществление государственных полномочий Республики Адыгея по формированию, организации деятельности административных комиссий и составлению протоколов об административных правонарушениях</t>
  </si>
  <si>
    <t>Обеспечение деятельности Единой дежурно-диспетчерской службы</t>
  </si>
  <si>
    <t>72 0 08 00310</t>
  </si>
  <si>
    <t>Содержание объектов специального назначения за счет средств бюджета МО Гиагинский район"</t>
  </si>
  <si>
    <t>62 2 09 60220</t>
  </si>
  <si>
    <t>6С 0 01 00000</t>
  </si>
  <si>
    <t>Проведение ремонта в жилых домах ветеранов ВОВ</t>
  </si>
  <si>
    <t xml:space="preserve">Организация бесплатного горячего питания обучающихся, получающих начальное общее образование в муниципальных образовательных организациях </t>
  </si>
  <si>
    <t>62 2 11 L3040</t>
  </si>
  <si>
    <t>Бюджет МО</t>
  </si>
  <si>
    <t>64 0 00 00000</t>
  </si>
  <si>
    <t>Муниципальная программа МО "Гиагинский район"  "Развитие малого и среднего предпринимательства муниципального образования "Гиагинский район"</t>
  </si>
  <si>
    <t>64 0 01 00000</t>
  </si>
  <si>
    <t>64 0 02 00000</t>
  </si>
  <si>
    <t>с/п</t>
  </si>
  <si>
    <t>субвенц</t>
  </si>
  <si>
    <t>субсидии</t>
  </si>
  <si>
    <t>иные межбюдж</t>
  </si>
  <si>
    <t>дотация</t>
  </si>
  <si>
    <t>Мероприятия по информационной поддержке, оказание консультационных и других услуг СОНКО</t>
  </si>
  <si>
    <t>Муниципальная программа МО "Гиагинский район" Улучшение демографической ситуации на территории муниципального образования "Гиагинский район"</t>
  </si>
  <si>
    <t>71 0 00 61070</t>
  </si>
  <si>
    <t>Организация мероприятий при осуществлении деятельности по обращению с животными без владельцев</t>
  </si>
  <si>
    <t>№ п/п</t>
  </si>
  <si>
    <t>Код прямого получа-теля</t>
  </si>
  <si>
    <t>Под-раз-  дел</t>
  </si>
  <si>
    <t>Раз- дел</t>
  </si>
  <si>
    <t>Вид расхо-дов</t>
  </si>
  <si>
    <t>Реализация мероприятий по поддержке предпринимательской активности населения</t>
  </si>
  <si>
    <t>Реализация мероприятий по формированию положительного образа предпринимателя, популяризации предпринимательства</t>
  </si>
  <si>
    <t>Мероприятия, реализуемые за счет межбюджетных трансфертов, предоставляемых из республиканского бюджета Республики Адыгея бюджету муниципального образования "Гиагинский район"</t>
  </si>
  <si>
    <t>63 5 04 00000</t>
  </si>
  <si>
    <t>63 1 05 00000</t>
  </si>
  <si>
    <t>63 2 04 00000</t>
  </si>
  <si>
    <t>63 3 04 00000</t>
  </si>
  <si>
    <t>62 1 05 00000</t>
  </si>
  <si>
    <t>62 2 05 00000</t>
  </si>
  <si>
    <t>62 2 E2 00000</t>
  </si>
  <si>
    <t>Мероприятия в рамках регионального проекта "Успех каждого ребенка"</t>
  </si>
  <si>
    <t>Компенсация за работу по подготовке и проведению единого государственного экзамена</t>
  </si>
  <si>
    <t>62 2 09 00000</t>
  </si>
  <si>
    <t>Организация бесплатного горячего питания обучающихся, получающих начальное общее образование в образовательных организациях</t>
  </si>
  <si>
    <t>62 2 11 00000</t>
  </si>
  <si>
    <t>72 0 08 00000</t>
  </si>
  <si>
    <t xml:space="preserve">Муниципальная программа МО "Гиагинский район" "Доступная среда" </t>
  </si>
  <si>
    <t>62 3 05 00000</t>
  </si>
  <si>
    <t xml:space="preserve">Содержание объектов специального назначения </t>
  </si>
  <si>
    <t>Мероприятия в рамках регионального проекта "Формирование комфортной городской среды"</t>
  </si>
  <si>
    <t>Подпрограмма "Долгосрочное финансовое планирование"</t>
  </si>
  <si>
    <t>65 1 00 00000</t>
  </si>
  <si>
    <t>Прогнозирование основных бюджетных параметров бюджета МО "Гиагинский район"</t>
  </si>
  <si>
    <t>65 1 03 00000</t>
  </si>
  <si>
    <t>Условно утвержденные расходы</t>
  </si>
  <si>
    <t>65 1 03 00800</t>
  </si>
  <si>
    <t>Мероприятие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</si>
  <si>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63 1 02 L4670</t>
  </si>
  <si>
    <t>63 3 02 00010</t>
  </si>
  <si>
    <t>Развитие библиотечного дела</t>
  </si>
  <si>
    <t>Муниципальная программа муниципального образования "Гиагинский район"</t>
  </si>
  <si>
    <t>Программа "Обеспечение жильем молодых семей"</t>
  </si>
  <si>
    <t>6Ф 1 00 00000</t>
  </si>
  <si>
    <t>6П 0 05 00000</t>
  </si>
  <si>
    <t>Ведомственная целевая программа "Управление муниципальным имуществом и земельнми ресурсами МО "Гиагинский район"</t>
  </si>
  <si>
    <t>Управляющая делами Совета народных депутатов муниципального образования "Гиагинский район"</t>
  </si>
  <si>
    <t>Ежемесячное денежное вознаграждение за классное руководство педагогическим работникам  общеобразовательных организаций</t>
  </si>
  <si>
    <t>62 2 10 00000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</si>
  <si>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</si>
  <si>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62 2 10 53030</t>
  </si>
  <si>
    <t>71 0 F5 52430</t>
  </si>
  <si>
    <t>Строительство и реконструкция (модернизация) объектов питьевого водоснабжения</t>
  </si>
  <si>
    <t>71 0 F2 00000</t>
  </si>
  <si>
    <t>71 0 F5 00000</t>
  </si>
  <si>
    <t>Мероприятия в рамках регионального проекта "Чистая вода"</t>
  </si>
  <si>
    <t>Коммунальное хозяйство</t>
  </si>
  <si>
    <t>63 1 А1 55194</t>
  </si>
  <si>
    <t>63 1 А1 00000</t>
  </si>
  <si>
    <t>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</si>
  <si>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 xml:space="preserve"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</t>
  </si>
  <si>
    <t>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</si>
  <si>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62 2 03 60800</t>
  </si>
  <si>
    <t>71 0 00 L2991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</si>
  <si>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(проведение восстановительных работ)</t>
  </si>
  <si>
    <t>Техническое оснащения муниципальных музеев</t>
  </si>
  <si>
    <t>63 2 А1 55900</t>
  </si>
  <si>
    <t>Мероприятия в рамках регионального проекта "Обеспечение качественно нового уровня развития инфраструктуры культуры" ("Культурная среда")</t>
  </si>
  <si>
    <t>Создание благоприятных условий для воспитанников дошкольных образовательных организаций в соответствии с требованиями санитарных норм и правил</t>
  </si>
  <si>
    <t>62 1 03 00010</t>
  </si>
  <si>
    <t>Благоустройство дошкольных учреждений</t>
  </si>
  <si>
    <t>62 1 03 00030</t>
  </si>
  <si>
    <t>Поощерение педагогических работников. развивающих творческие способности детей и организаций. внедряющих инновационные технологии</t>
  </si>
  <si>
    <t>62 1 03 00040</t>
  </si>
  <si>
    <t>Поощерение педагогов. развивающих творческие способности обучающихся и общеобразовательных организаций. внедряющих инновационные технологии</t>
  </si>
  <si>
    <t>62 2 03 00090</t>
  </si>
  <si>
    <t>Обеспечение безопасности обучающихся и работников организаций дополнительного образования</t>
  </si>
  <si>
    <t>62 3 02 00000</t>
  </si>
  <si>
    <t xml:space="preserve">Муниципальная программа МО "Гиагинский район"  "Укрепление общественного здоровья среди населения муниципального образования "Гиагинский район" </t>
  </si>
  <si>
    <t>6Т 0 00 00000</t>
  </si>
  <si>
    <t>Проведение профилактических мероприятий в соответствии с порядком Минздрава РФ (мед.осмотры, мед.профилактика, диспанциризация)</t>
  </si>
  <si>
    <t>6Т 0 00 01000</t>
  </si>
  <si>
    <t>63 3 05 00000</t>
  </si>
  <si>
    <t>Обеспечение деяльности муниципального казенного учреждения "Хозяйственно-эксплуатационная служба" МО "Гиагинский район"</t>
  </si>
  <si>
    <t>71 7 00 00000</t>
  </si>
  <si>
    <t>71 7 00 00500</t>
  </si>
  <si>
    <t>6К 0 00 00000</t>
  </si>
  <si>
    <t>6К 0 02 00000</t>
  </si>
  <si>
    <t>Муниципальная программа МО "Гиагинский район"  "Комплексное развитие сельских территорий"</t>
  </si>
  <si>
    <t>Мероприятие по улучшению жилищных условий граждан, проживающих на сельских территориях</t>
  </si>
  <si>
    <t>62 3 03 0П600</t>
  </si>
  <si>
    <t>Обеспечение функционирования модели персонифицированного финансирования  дополнительного образования детей</t>
  </si>
  <si>
    <t xml:space="preserve">Муниципальная программа МО "Гиагинский район"  "Развитие сельского хозяйства на территории МО "Гиагинский район" </t>
  </si>
  <si>
    <t xml:space="preserve">Молодежная политика </t>
  </si>
  <si>
    <t>Молодежная политика</t>
  </si>
  <si>
    <t>А.А.Хаджимова</t>
  </si>
  <si>
    <t>Ведомственная структура расходов бюджета муниципального образования "Гиагинский район" на плановый период 2024 и 2025годов</t>
  </si>
  <si>
    <t>Всего на 2024 год</t>
  </si>
  <si>
    <t>Всего               на 2025 год</t>
  </si>
  <si>
    <t>63 3 05 L5194</t>
  </si>
  <si>
    <t>Поощерение педагогических работников развивающих творческие способности обучающихся и общеобразовательных организаций. внедряющих инновационные технологии</t>
  </si>
  <si>
    <t>72 0 06 00020</t>
  </si>
  <si>
    <t>Возмещение части затрат по транспортному обслуживанию населения между поселениями в границах муниципального района</t>
  </si>
  <si>
    <t>собственные расходы</t>
  </si>
  <si>
    <t>Региональный проект "Патриотическое воспитание граждан Российской Федерации"</t>
  </si>
  <si>
    <t>62 2 EВ 00000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</si>
  <si>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</si>
  <si>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62 2 EВ 51790</t>
  </si>
  <si>
    <t>6П 0 07 L5140</t>
  </si>
  <si>
    <t>Мероприятия в сфере реабилитации и абилитации инвалидов</t>
  </si>
  <si>
    <t>Муниципальная программа МО "Гиагинский район" "Социальная помощь ветеранам Великой Отечественной войны 1941-1945 годов и гражданам, участвующим в специальной военной операции, и (или) членам их семей"</t>
  </si>
  <si>
    <t>Муниципальная программа МО "Гиагинский район" "Развитие обеспечения информирования граждан о деятельности муниципальных органов МО "Гиагинский район"</t>
  </si>
  <si>
    <t>6Е 0 00 00000</t>
  </si>
  <si>
    <t>Создание редакционной группы</t>
  </si>
  <si>
    <t>6Е 0 01 00000</t>
  </si>
  <si>
    <t>Ведение информационных ресурсов и баз данных (интернет-сайт)</t>
  </si>
  <si>
    <t>6Е 0 02 00000</t>
  </si>
  <si>
    <t xml:space="preserve">                                                                                                       Приложение № 11                                                                                                     к  решению Совета народных депутатов                                                                                   муниципального образования "Гиагинский район"                                                                                     от "22 " декабря 2022 года № 48 </t>
  </si>
  <si>
    <t>Организация работы летних оздоровительных лагерей с дневным пребыванием детей на базе общеобразоваьтельных организаций</t>
  </si>
  <si>
    <t>Обеспечение отдыха и оздоровления детей в оздоровительных лагерях с дневным пребыванием детей на базе образовательных организаций</t>
  </si>
  <si>
    <t>62 2 03 60110</t>
  </si>
  <si>
    <t>Развитие казачьей культуры в муниципальном бюджетном учреждении культурно-досуговой деятельности</t>
  </si>
  <si>
    <t>Дотации на выравнивание бюджетной обеспеченности сельских поселений за счет средств республиканского бюджета</t>
  </si>
  <si>
    <t>Компенсация за работу по подготовке и проведению государственной итоговой аттестации педагогическим работникам муниципальных образовательных организаций, участвующих в проведении указанной государственной итоговой аттестации</t>
  </si>
  <si>
    <t xml:space="preserve">                                                                                                       Приложение № 08                                                                                                     к  решению Совета народных депутатов                                                                                   муниципального образования "Гиагинский район"                                                                                     от " 28 " февраля 2023 года №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</si>
</sst>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000"/>
  </numFmts>
  <fonts count="4" x14ac:knownFonts="1">
    <font>
      <sz val="10"/>
      <color rgb="FF000000"/>
      <name val="Times New Roman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4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right" vertical="top" wrapText="1"/>
    </xf>
    <xf numFmtId="0" fontId="2" fillId="0" borderId="4" xfId="0" applyFont="1" applyFill="1" applyBorder="1" applyAlignment="1">
      <alignment horizontal="right" vertical="top" wrapText="1"/>
    </xf>
    <xf numFmtId="165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165" fontId="2" fillId="0" borderId="5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wrapText="1"/>
    </xf>
    <xf numFmtId="164" fontId="2" fillId="0" borderId="0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center" wrapText="1"/>
    </xf>
    <xf numFmtId="166" fontId="2" fillId="0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58;&#1054;&#1063;&#1053;&#1045;&#1053;&#1048;&#1045;%202018/&#1086;&#1082;&#1090;&#1103;&#1073;&#1088;&#1100;/&#1055;&#1088;&#1080;&#1083;&#1086;&#1078;&#1077;&#1085;&#1080;&#1077;%206%20(&#1042;&#1057;&#1056;)%20-2018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</sheetNames>
    <sheetDataSet>
      <sheetData sheetId="0">
        <row r="105">
          <cell r="G105" t="str">
            <v>600</v>
          </cell>
        </row>
        <row r="304">
          <cell r="B304" t="str">
            <v>Обеспечение отдыха и оздоровления детей в оздоровительных лагерях с дневным пребыванием детей на базе образовательных организаций</v>
          </cell>
          <cell r="C304">
            <v>905</v>
          </cell>
          <cell r="D304" t="str">
            <v>07</v>
          </cell>
          <cell r="E304" t="str">
            <v>07</v>
          </cell>
          <cell r="F304" t="str">
            <v>62 2 03 60110</v>
          </cell>
        </row>
        <row r="305">
          <cell r="B305" t="str">
            <v>Предоставление субсидий бюджетным, автономным учреждениям и иным некоммерческим организациям</v>
          </cell>
          <cell r="C305">
            <v>905</v>
          </cell>
          <cell r="D305" t="str">
            <v>07</v>
          </cell>
          <cell r="E305" t="str">
            <v>07</v>
          </cell>
          <cell r="F305" t="str">
            <v>62 2 03 60110</v>
          </cell>
          <cell r="G305">
            <v>600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9"/>
  <sheetViews>
    <sheetView tabSelected="1" view="pageBreakPreview" zoomScale="80" zoomScaleNormal="80" zoomScaleSheetLayoutView="80" workbookViewId="0">
      <selection activeCell="P6" sqref="P6"/>
    </sheetView>
  </sheetViews>
  <sheetFormatPr defaultRowHeight="15.75" x14ac:dyDescent="0.2"/>
  <cols>
    <col min="1" max="1" width="6.1640625" style="1" customWidth="1"/>
    <col min="2" max="2" width="95.6640625" style="1" customWidth="1"/>
    <col min="3" max="3" width="12.33203125" style="1" customWidth="1"/>
    <col min="4" max="4" width="10" style="1" customWidth="1"/>
    <col min="5" max="5" width="9.6640625" style="1" customWidth="1"/>
    <col min="6" max="6" width="20.5" style="1" customWidth="1"/>
    <col min="7" max="7" width="11.6640625" style="1" customWidth="1"/>
    <col min="8" max="8" width="23.6640625" style="1" hidden="1" customWidth="1"/>
    <col min="9" max="9" width="14" style="1" hidden="1" customWidth="1"/>
    <col min="10" max="10" width="22.5" style="1" customWidth="1"/>
    <col min="11" max="11" width="21.6640625" style="1" customWidth="1"/>
    <col min="12" max="12" width="19.83203125" style="1" hidden="1" customWidth="1"/>
    <col min="13" max="13" width="23.83203125" style="1" hidden="1" customWidth="1"/>
    <col min="14" max="14" width="13.33203125" style="1" hidden="1" customWidth="1"/>
    <col min="15" max="15" width="18.1640625" style="1" customWidth="1"/>
    <col min="16" max="16" width="19.1640625" style="1" customWidth="1"/>
    <col min="17" max="17" width="14.1640625" style="1" bestFit="1" customWidth="1"/>
    <col min="18" max="18" width="19.83203125" style="1" customWidth="1"/>
    <col min="19" max="16384" width="9.33203125" style="1"/>
  </cols>
  <sheetData>
    <row r="1" spans="1:11" ht="66.75" customHeight="1" x14ac:dyDescent="0.2">
      <c r="D1" s="35" t="s">
        <v>478</v>
      </c>
      <c r="E1" s="35"/>
      <c r="F1" s="35"/>
      <c r="G1" s="35"/>
      <c r="H1" s="35"/>
      <c r="I1" s="35"/>
      <c r="J1" s="35"/>
      <c r="K1" s="35"/>
    </row>
    <row r="2" spans="1:11" ht="23.25" customHeight="1" x14ac:dyDescent="0.2">
      <c r="D2" s="35" t="s">
        <v>471</v>
      </c>
      <c r="E2" s="35"/>
      <c r="F2" s="35"/>
      <c r="G2" s="35"/>
      <c r="H2" s="35"/>
      <c r="I2" s="35"/>
      <c r="J2" s="35"/>
      <c r="K2" s="35"/>
    </row>
    <row r="3" spans="1:11" ht="63.75" customHeight="1" x14ac:dyDescent="0.2">
      <c r="D3" s="35"/>
      <c r="E3" s="35"/>
      <c r="F3" s="35"/>
      <c r="G3" s="35"/>
      <c r="H3" s="35"/>
      <c r="I3" s="35"/>
      <c r="J3" s="35"/>
      <c r="K3" s="35"/>
    </row>
    <row r="4" spans="1:11" ht="18.75" x14ac:dyDescent="0.2">
      <c r="A4" s="39" t="s">
        <v>450</v>
      </c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11" ht="24.75" customHeight="1" x14ac:dyDescent="0.2">
      <c r="A5" s="3"/>
      <c r="B5" s="37"/>
      <c r="C5" s="37"/>
      <c r="D5" s="37"/>
      <c r="E5" s="37"/>
      <c r="F5" s="37"/>
      <c r="G5" s="37"/>
      <c r="H5" s="4"/>
      <c r="I5" s="4"/>
      <c r="J5" s="4"/>
      <c r="K5" s="4"/>
    </row>
    <row r="6" spans="1:11" ht="16.5" customHeight="1" x14ac:dyDescent="0.2">
      <c r="A6" s="38" t="s">
        <v>1</v>
      </c>
      <c r="B6" s="38"/>
      <c r="C6" s="38"/>
      <c r="D6" s="38"/>
      <c r="E6" s="38"/>
      <c r="F6" s="38"/>
      <c r="G6" s="38"/>
      <c r="H6" s="38"/>
      <c r="I6" s="38"/>
      <c r="J6" s="38"/>
      <c r="K6" s="38"/>
    </row>
    <row r="7" spans="1:11" ht="79.5" customHeight="1" x14ac:dyDescent="0.2">
      <c r="A7" s="18" t="s">
        <v>360</v>
      </c>
      <c r="B7" s="18" t="s">
        <v>2</v>
      </c>
      <c r="C7" s="18" t="s">
        <v>361</v>
      </c>
      <c r="D7" s="18" t="s">
        <v>363</v>
      </c>
      <c r="E7" s="18" t="s">
        <v>362</v>
      </c>
      <c r="F7" s="18" t="s">
        <v>3</v>
      </c>
      <c r="G7" s="18" t="s">
        <v>364</v>
      </c>
      <c r="H7" s="19" t="s">
        <v>346</v>
      </c>
      <c r="I7" s="18" t="s">
        <v>320</v>
      </c>
      <c r="J7" s="18" t="s">
        <v>451</v>
      </c>
      <c r="K7" s="18" t="s">
        <v>452</v>
      </c>
    </row>
    <row r="8" spans="1:11" ht="37.5" x14ac:dyDescent="0.2">
      <c r="A8" s="20">
        <v>1</v>
      </c>
      <c r="B8" s="21" t="s">
        <v>54</v>
      </c>
      <c r="C8" s="20">
        <v>901</v>
      </c>
      <c r="D8" s="20" t="s">
        <v>0</v>
      </c>
      <c r="E8" s="20" t="s">
        <v>0</v>
      </c>
      <c r="F8" s="20" t="s">
        <v>0</v>
      </c>
      <c r="G8" s="22" t="s">
        <v>0</v>
      </c>
      <c r="H8" s="23">
        <f t="shared" ref="H8:K11" si="0">H9</f>
        <v>3692.6000000000004</v>
      </c>
      <c r="I8" s="23">
        <f t="shared" si="0"/>
        <v>0</v>
      </c>
      <c r="J8" s="24">
        <f t="shared" si="0"/>
        <v>4312.7</v>
      </c>
      <c r="K8" s="24">
        <f t="shared" si="0"/>
        <v>4466.0999999999995</v>
      </c>
    </row>
    <row r="9" spans="1:11" ht="18.75" x14ac:dyDescent="0.2">
      <c r="A9" s="5" t="s">
        <v>0</v>
      </c>
      <c r="B9" s="5" t="s">
        <v>33</v>
      </c>
      <c r="C9" s="15">
        <v>901</v>
      </c>
      <c r="D9" s="15" t="s">
        <v>15</v>
      </c>
      <c r="E9" s="15" t="s">
        <v>0</v>
      </c>
      <c r="F9" s="15" t="s">
        <v>0</v>
      </c>
      <c r="G9" s="16" t="s">
        <v>0</v>
      </c>
      <c r="H9" s="23">
        <f t="shared" si="0"/>
        <v>3692.6000000000004</v>
      </c>
      <c r="I9" s="23">
        <f t="shared" si="0"/>
        <v>0</v>
      </c>
      <c r="J9" s="23">
        <f t="shared" si="0"/>
        <v>4312.7</v>
      </c>
      <c r="K9" s="23">
        <f t="shared" si="0"/>
        <v>4466.0999999999995</v>
      </c>
    </row>
    <row r="10" spans="1:11" ht="56.25" x14ac:dyDescent="0.2">
      <c r="A10" s="5" t="s">
        <v>0</v>
      </c>
      <c r="B10" s="5" t="s">
        <v>52</v>
      </c>
      <c r="C10" s="15">
        <v>901</v>
      </c>
      <c r="D10" s="15" t="s">
        <v>15</v>
      </c>
      <c r="E10" s="15" t="s">
        <v>21</v>
      </c>
      <c r="F10" s="15" t="s">
        <v>0</v>
      </c>
      <c r="G10" s="16" t="s">
        <v>0</v>
      </c>
      <c r="H10" s="23">
        <f t="shared" si="0"/>
        <v>3692.6000000000004</v>
      </c>
      <c r="I10" s="23">
        <f t="shared" si="0"/>
        <v>0</v>
      </c>
      <c r="J10" s="23">
        <f t="shared" si="0"/>
        <v>4312.7</v>
      </c>
      <c r="K10" s="23">
        <f t="shared" si="0"/>
        <v>4466.0999999999995</v>
      </c>
    </row>
    <row r="11" spans="1:11" ht="23.25" customHeight="1" x14ac:dyDescent="0.2">
      <c r="A11" s="5" t="s">
        <v>0</v>
      </c>
      <c r="B11" s="5" t="s">
        <v>26</v>
      </c>
      <c r="C11" s="15">
        <v>901</v>
      </c>
      <c r="D11" s="15" t="s">
        <v>15</v>
      </c>
      <c r="E11" s="15" t="s">
        <v>21</v>
      </c>
      <c r="F11" s="15" t="s">
        <v>128</v>
      </c>
      <c r="G11" s="16" t="s">
        <v>0</v>
      </c>
      <c r="H11" s="23">
        <f t="shared" si="0"/>
        <v>3692.6000000000004</v>
      </c>
      <c r="I11" s="23">
        <f t="shared" si="0"/>
        <v>0</v>
      </c>
      <c r="J11" s="23">
        <f t="shared" si="0"/>
        <v>4312.7</v>
      </c>
      <c r="K11" s="23">
        <f t="shared" si="0"/>
        <v>4466.0999999999995</v>
      </c>
    </row>
    <row r="12" spans="1:11" ht="37.5" x14ac:dyDescent="0.2">
      <c r="A12" s="5" t="s">
        <v>0</v>
      </c>
      <c r="B12" s="5" t="s">
        <v>55</v>
      </c>
      <c r="C12" s="15">
        <v>901</v>
      </c>
      <c r="D12" s="15" t="s">
        <v>15</v>
      </c>
      <c r="E12" s="15" t="s">
        <v>21</v>
      </c>
      <c r="F12" s="15" t="s">
        <v>129</v>
      </c>
      <c r="G12" s="16" t="s">
        <v>0</v>
      </c>
      <c r="H12" s="23">
        <f>H13+H15</f>
        <v>3692.6000000000004</v>
      </c>
      <c r="I12" s="23">
        <f>I13+I15</f>
        <v>0</v>
      </c>
      <c r="J12" s="23">
        <f>J13+J15</f>
        <v>4312.7</v>
      </c>
      <c r="K12" s="23">
        <f>K13+K15</f>
        <v>4466.0999999999995</v>
      </c>
    </row>
    <row r="13" spans="1:11" ht="24" customHeight="1" x14ac:dyDescent="0.2">
      <c r="A13" s="5" t="s">
        <v>0</v>
      </c>
      <c r="B13" s="5" t="s">
        <v>56</v>
      </c>
      <c r="C13" s="15">
        <v>901</v>
      </c>
      <c r="D13" s="15" t="s">
        <v>15</v>
      </c>
      <c r="E13" s="15" t="s">
        <v>21</v>
      </c>
      <c r="F13" s="15" t="s">
        <v>127</v>
      </c>
      <c r="G13" s="16" t="s">
        <v>0</v>
      </c>
      <c r="H13" s="23">
        <f>H14</f>
        <v>1408.2</v>
      </c>
      <c r="I13" s="23">
        <f>I14</f>
        <v>0</v>
      </c>
      <c r="J13" s="23">
        <f>J14</f>
        <v>1625.2</v>
      </c>
      <c r="K13" s="23">
        <f>K14</f>
        <v>1690.2</v>
      </c>
    </row>
    <row r="14" spans="1:11" ht="75" x14ac:dyDescent="0.2">
      <c r="A14" s="5" t="s">
        <v>0</v>
      </c>
      <c r="B14" s="5" t="s">
        <v>16</v>
      </c>
      <c r="C14" s="15">
        <v>901</v>
      </c>
      <c r="D14" s="15" t="s">
        <v>15</v>
      </c>
      <c r="E14" s="15" t="s">
        <v>21</v>
      </c>
      <c r="F14" s="15" t="s">
        <v>127</v>
      </c>
      <c r="G14" s="16" t="s">
        <v>17</v>
      </c>
      <c r="H14" s="23">
        <v>1408.2</v>
      </c>
      <c r="I14" s="23"/>
      <c r="J14" s="23">
        <v>1625.2</v>
      </c>
      <c r="K14" s="23">
        <v>1690.2</v>
      </c>
    </row>
    <row r="15" spans="1:11" ht="23.25" customHeight="1" x14ac:dyDescent="0.2">
      <c r="A15" s="5" t="s">
        <v>0</v>
      </c>
      <c r="B15" s="5" t="s">
        <v>57</v>
      </c>
      <c r="C15" s="15">
        <v>901</v>
      </c>
      <c r="D15" s="15" t="s">
        <v>15</v>
      </c>
      <c r="E15" s="15" t="s">
        <v>21</v>
      </c>
      <c r="F15" s="15" t="s">
        <v>130</v>
      </c>
      <c r="G15" s="16" t="s">
        <v>0</v>
      </c>
      <c r="H15" s="23">
        <f t="shared" ref="H15:K15" si="1">H16+H17+H18</f>
        <v>2284.4</v>
      </c>
      <c r="I15" s="23">
        <f t="shared" si="1"/>
        <v>0</v>
      </c>
      <c r="J15" s="23">
        <f t="shared" ref="J15" si="2">J16+J17+J18</f>
        <v>2687.4999999999995</v>
      </c>
      <c r="K15" s="23">
        <f t="shared" si="1"/>
        <v>2775.8999999999996</v>
      </c>
    </row>
    <row r="16" spans="1:11" ht="75" x14ac:dyDescent="0.2">
      <c r="A16" s="5" t="s">
        <v>0</v>
      </c>
      <c r="B16" s="5" t="s">
        <v>16</v>
      </c>
      <c r="C16" s="15">
        <v>901</v>
      </c>
      <c r="D16" s="15" t="s">
        <v>15</v>
      </c>
      <c r="E16" s="15" t="s">
        <v>21</v>
      </c>
      <c r="F16" s="15" t="s">
        <v>130</v>
      </c>
      <c r="G16" s="16" t="s">
        <v>17</v>
      </c>
      <c r="H16" s="23">
        <v>2006.9</v>
      </c>
      <c r="I16" s="23"/>
      <c r="J16" s="23">
        <v>2370.6999999999998</v>
      </c>
      <c r="K16" s="23">
        <v>2459.1</v>
      </c>
    </row>
    <row r="17" spans="1:17" ht="37.5" x14ac:dyDescent="0.2">
      <c r="A17" s="5" t="s">
        <v>0</v>
      </c>
      <c r="B17" s="5" t="s">
        <v>161</v>
      </c>
      <c r="C17" s="15">
        <v>901</v>
      </c>
      <c r="D17" s="15" t="s">
        <v>15</v>
      </c>
      <c r="E17" s="15" t="s">
        <v>21</v>
      </c>
      <c r="F17" s="15" t="s">
        <v>130</v>
      </c>
      <c r="G17" s="16" t="s">
        <v>7</v>
      </c>
      <c r="H17" s="23">
        <v>273.8</v>
      </c>
      <c r="I17" s="23"/>
      <c r="J17" s="23">
        <f>308.3+4.8</f>
        <v>313.10000000000002</v>
      </c>
      <c r="K17" s="23">
        <f>308.3+4.8</f>
        <v>313.10000000000002</v>
      </c>
    </row>
    <row r="18" spans="1:17" ht="24" customHeight="1" x14ac:dyDescent="0.2">
      <c r="A18" s="5" t="s">
        <v>0</v>
      </c>
      <c r="B18" s="5" t="s">
        <v>18</v>
      </c>
      <c r="C18" s="15">
        <v>901</v>
      </c>
      <c r="D18" s="15" t="s">
        <v>15</v>
      </c>
      <c r="E18" s="15" t="s">
        <v>21</v>
      </c>
      <c r="F18" s="15" t="s">
        <v>130</v>
      </c>
      <c r="G18" s="16" t="s">
        <v>19</v>
      </c>
      <c r="H18" s="23">
        <v>3.7</v>
      </c>
      <c r="I18" s="23"/>
      <c r="J18" s="23">
        <v>3.7</v>
      </c>
      <c r="K18" s="23">
        <v>3.7</v>
      </c>
    </row>
    <row r="19" spans="1:17" ht="37.5" x14ac:dyDescent="0.2">
      <c r="A19" s="21">
        <v>2</v>
      </c>
      <c r="B19" s="21" t="s">
        <v>58</v>
      </c>
      <c r="C19" s="20">
        <v>902</v>
      </c>
      <c r="D19" s="20" t="s">
        <v>0</v>
      </c>
      <c r="E19" s="20" t="s">
        <v>0</v>
      </c>
      <c r="F19" s="20" t="s">
        <v>0</v>
      </c>
      <c r="G19" s="22" t="s">
        <v>0</v>
      </c>
      <c r="H19" s="23" t="e">
        <f>H20+H30</f>
        <v>#REF!</v>
      </c>
      <c r="I19" s="23" t="e">
        <f>I20+I30</f>
        <v>#REF!</v>
      </c>
      <c r="J19" s="24">
        <f>J20+J30</f>
        <v>122154.4</v>
      </c>
      <c r="K19" s="24">
        <f>K20+K30</f>
        <v>120766.2</v>
      </c>
      <c r="L19" s="2">
        <f>L29+L37+L45+L48+L55+L58+L68+L70</f>
        <v>11161.099999999999</v>
      </c>
      <c r="M19" s="2">
        <f>M29+M37+M45+M48+M55+M58+M68+M70</f>
        <v>6653.5999999999995</v>
      </c>
      <c r="P19" s="1">
        <f>P36+P43+P48+P55+P68+P69</f>
        <v>6232.1</v>
      </c>
      <c r="Q19" s="1">
        <f>Q36+Q43+Q48+Q55+Q68+Q69</f>
        <v>2409.6</v>
      </c>
    </row>
    <row r="20" spans="1:17" ht="18.75" hidden="1" x14ac:dyDescent="0.2">
      <c r="A20" s="5"/>
      <c r="B20" s="5" t="s">
        <v>8</v>
      </c>
      <c r="C20" s="15">
        <v>902</v>
      </c>
      <c r="D20" s="15" t="s">
        <v>9</v>
      </c>
      <c r="E20" s="15" t="s">
        <v>0</v>
      </c>
      <c r="F20" s="15" t="s">
        <v>0</v>
      </c>
      <c r="G20" s="16" t="s">
        <v>0</v>
      </c>
      <c r="H20" s="23" t="e">
        <f t="shared" ref="H20:K22" si="3">H21</f>
        <v>#REF!</v>
      </c>
      <c r="I20" s="23" t="e">
        <f t="shared" si="3"/>
        <v>#REF!</v>
      </c>
      <c r="J20" s="23">
        <f t="shared" si="3"/>
        <v>0</v>
      </c>
      <c r="K20" s="23">
        <f t="shared" si="3"/>
        <v>0</v>
      </c>
    </row>
    <row r="21" spans="1:17" ht="18.75" hidden="1" x14ac:dyDescent="0.2">
      <c r="A21" s="5"/>
      <c r="B21" s="5" t="s">
        <v>297</v>
      </c>
      <c r="C21" s="15">
        <v>902</v>
      </c>
      <c r="D21" s="15" t="s">
        <v>9</v>
      </c>
      <c r="E21" s="25" t="s">
        <v>21</v>
      </c>
      <c r="F21" s="15" t="s">
        <v>0</v>
      </c>
      <c r="G21" s="16" t="s">
        <v>0</v>
      </c>
      <c r="H21" s="23" t="e">
        <f>H22+#REF!</f>
        <v>#REF!</v>
      </c>
      <c r="I21" s="23" t="e">
        <f>I22+#REF!</f>
        <v>#REF!</v>
      </c>
      <c r="J21" s="23">
        <f>J22</f>
        <v>0</v>
      </c>
      <c r="K21" s="23">
        <f>K22</f>
        <v>0</v>
      </c>
    </row>
    <row r="22" spans="1:17" ht="37.5" hidden="1" x14ac:dyDescent="0.2">
      <c r="A22" s="5"/>
      <c r="B22" s="11" t="s">
        <v>60</v>
      </c>
      <c r="C22" s="15">
        <v>902</v>
      </c>
      <c r="D22" s="15" t="s">
        <v>9</v>
      </c>
      <c r="E22" s="25" t="s">
        <v>21</v>
      </c>
      <c r="F22" s="15" t="s">
        <v>131</v>
      </c>
      <c r="G22" s="16" t="s">
        <v>0</v>
      </c>
      <c r="H22" s="23" t="e">
        <f t="shared" si="3"/>
        <v>#REF!</v>
      </c>
      <c r="I22" s="23" t="e">
        <f t="shared" si="3"/>
        <v>#REF!</v>
      </c>
      <c r="J22" s="23">
        <f t="shared" si="3"/>
        <v>0</v>
      </c>
      <c r="K22" s="23">
        <f t="shared" si="3"/>
        <v>0</v>
      </c>
    </row>
    <row r="23" spans="1:17" ht="37.5" hidden="1" x14ac:dyDescent="0.2">
      <c r="A23" s="5"/>
      <c r="B23" s="5" t="s">
        <v>61</v>
      </c>
      <c r="C23" s="15">
        <v>902</v>
      </c>
      <c r="D23" s="15" t="s">
        <v>9</v>
      </c>
      <c r="E23" s="25" t="s">
        <v>21</v>
      </c>
      <c r="F23" s="15" t="s">
        <v>132</v>
      </c>
      <c r="G23" s="16" t="s">
        <v>0</v>
      </c>
      <c r="H23" s="23" t="e">
        <f>H24+H27+#REF!+#REF!</f>
        <v>#REF!</v>
      </c>
      <c r="I23" s="23" t="e">
        <f>I24+I27+#REF!+#REF!</f>
        <v>#REF!</v>
      </c>
      <c r="J23" s="23">
        <f>J24+J27</f>
        <v>0</v>
      </c>
      <c r="K23" s="23">
        <f>K24+K27</f>
        <v>0</v>
      </c>
    </row>
    <row r="24" spans="1:17" ht="37.5" hidden="1" x14ac:dyDescent="0.2">
      <c r="A24" s="5"/>
      <c r="B24" s="5" t="s">
        <v>244</v>
      </c>
      <c r="C24" s="15">
        <v>902</v>
      </c>
      <c r="D24" s="15" t="s">
        <v>9</v>
      </c>
      <c r="E24" s="25" t="s">
        <v>21</v>
      </c>
      <c r="F24" s="15" t="s">
        <v>245</v>
      </c>
      <c r="G24" s="16"/>
      <c r="H24" s="23" t="e">
        <f>H25+#REF!</f>
        <v>#REF!</v>
      </c>
      <c r="I24" s="23" t="e">
        <f>I25+#REF!</f>
        <v>#REF!</v>
      </c>
      <c r="J24" s="23">
        <f>J25</f>
        <v>0</v>
      </c>
      <c r="K24" s="23">
        <f>K25</f>
        <v>0</v>
      </c>
    </row>
    <row r="25" spans="1:17" ht="37.5" hidden="1" x14ac:dyDescent="0.2">
      <c r="A25" s="5" t="s">
        <v>0</v>
      </c>
      <c r="B25" s="5" t="s">
        <v>62</v>
      </c>
      <c r="C25" s="15">
        <v>902</v>
      </c>
      <c r="D25" s="15" t="s">
        <v>9</v>
      </c>
      <c r="E25" s="25" t="s">
        <v>21</v>
      </c>
      <c r="F25" s="15" t="s">
        <v>133</v>
      </c>
      <c r="G25" s="16" t="s">
        <v>0</v>
      </c>
      <c r="H25" s="23">
        <f t="shared" ref="H25:K25" si="4">H26</f>
        <v>17434</v>
      </c>
      <c r="I25" s="23">
        <f t="shared" si="4"/>
        <v>0</v>
      </c>
      <c r="J25" s="23">
        <f t="shared" si="4"/>
        <v>0</v>
      </c>
      <c r="K25" s="23">
        <f t="shared" si="4"/>
        <v>0</v>
      </c>
    </row>
    <row r="26" spans="1:17" ht="37.5" hidden="1" x14ac:dyDescent="0.2">
      <c r="A26" s="5" t="s">
        <v>0</v>
      </c>
      <c r="B26" s="5" t="s">
        <v>10</v>
      </c>
      <c r="C26" s="15">
        <v>902</v>
      </c>
      <c r="D26" s="15" t="s">
        <v>9</v>
      </c>
      <c r="E26" s="25" t="s">
        <v>21</v>
      </c>
      <c r="F26" s="15" t="s">
        <v>133</v>
      </c>
      <c r="G26" s="16" t="s">
        <v>11</v>
      </c>
      <c r="H26" s="23">
        <f>18616.8-1123.7-59.1</f>
        <v>17434</v>
      </c>
      <c r="I26" s="23"/>
      <c r="J26" s="23">
        <f>27350.3-27350.3</f>
        <v>0</v>
      </c>
      <c r="K26" s="23">
        <f>28788.7-28788.7</f>
        <v>0</v>
      </c>
    </row>
    <row r="27" spans="1:17" ht="60.75" hidden="1" customHeight="1" x14ac:dyDescent="0.2">
      <c r="A27" s="5"/>
      <c r="B27" s="5" t="s">
        <v>367</v>
      </c>
      <c r="C27" s="15">
        <v>902</v>
      </c>
      <c r="D27" s="25" t="s">
        <v>9</v>
      </c>
      <c r="E27" s="25" t="s">
        <v>21</v>
      </c>
      <c r="F27" s="15" t="s">
        <v>368</v>
      </c>
      <c r="G27" s="16"/>
      <c r="H27" s="23">
        <f>H28</f>
        <v>0</v>
      </c>
      <c r="I27" s="23">
        <f t="shared" ref="I27:K27" si="5">I28</f>
        <v>425</v>
      </c>
      <c r="J27" s="23">
        <f t="shared" si="5"/>
        <v>0</v>
      </c>
      <c r="K27" s="23">
        <f t="shared" si="5"/>
        <v>0</v>
      </c>
    </row>
    <row r="28" spans="1:17" ht="22.5" hidden="1" customHeight="1" x14ac:dyDescent="0.2">
      <c r="A28" s="5"/>
      <c r="B28" s="5" t="s">
        <v>121</v>
      </c>
      <c r="C28" s="15">
        <v>902</v>
      </c>
      <c r="D28" s="25" t="s">
        <v>9</v>
      </c>
      <c r="E28" s="25" t="s">
        <v>21</v>
      </c>
      <c r="F28" s="15" t="s">
        <v>230</v>
      </c>
      <c r="G28" s="16"/>
      <c r="H28" s="23">
        <f t="shared" ref="H28:K28" si="6">H29</f>
        <v>0</v>
      </c>
      <c r="I28" s="23">
        <f t="shared" si="6"/>
        <v>425</v>
      </c>
      <c r="J28" s="23">
        <f t="shared" si="6"/>
        <v>0</v>
      </c>
      <c r="K28" s="23">
        <f t="shared" si="6"/>
        <v>0</v>
      </c>
    </row>
    <row r="29" spans="1:17" ht="37.5" hidden="1" x14ac:dyDescent="0.2">
      <c r="A29" s="5"/>
      <c r="B29" s="5" t="s">
        <v>10</v>
      </c>
      <c r="C29" s="15">
        <v>902</v>
      </c>
      <c r="D29" s="25" t="s">
        <v>9</v>
      </c>
      <c r="E29" s="25" t="s">
        <v>21</v>
      </c>
      <c r="F29" s="15" t="s">
        <v>230</v>
      </c>
      <c r="G29" s="16">
        <v>600</v>
      </c>
      <c r="H29" s="23"/>
      <c r="I29" s="23">
        <v>425</v>
      </c>
      <c r="J29" s="23"/>
      <c r="K29" s="23"/>
      <c r="L29" s="23">
        <v>425</v>
      </c>
      <c r="M29" s="23">
        <v>425</v>
      </c>
    </row>
    <row r="30" spans="1:17" ht="18.75" x14ac:dyDescent="0.2">
      <c r="A30" s="5" t="s">
        <v>0</v>
      </c>
      <c r="B30" s="5" t="s">
        <v>29</v>
      </c>
      <c r="C30" s="15">
        <v>902</v>
      </c>
      <c r="D30" s="15" t="s">
        <v>30</v>
      </c>
      <c r="E30" s="15" t="s">
        <v>0</v>
      </c>
      <c r="F30" s="15" t="s">
        <v>0</v>
      </c>
      <c r="G30" s="16" t="s">
        <v>0</v>
      </c>
      <c r="H30" s="23" t="e">
        <f>H31+H76</f>
        <v>#REF!</v>
      </c>
      <c r="I30" s="23" t="e">
        <f>I31+I76</f>
        <v>#REF!</v>
      </c>
      <c r="J30" s="23">
        <f>J31+J76</f>
        <v>122154.4</v>
      </c>
      <c r="K30" s="23">
        <f>K31+K76</f>
        <v>120766.2</v>
      </c>
    </row>
    <row r="31" spans="1:17" ht="18.75" x14ac:dyDescent="0.2">
      <c r="A31" s="5" t="s">
        <v>0</v>
      </c>
      <c r="B31" s="5" t="s">
        <v>31</v>
      </c>
      <c r="C31" s="15">
        <v>902</v>
      </c>
      <c r="D31" s="15" t="s">
        <v>30</v>
      </c>
      <c r="E31" s="15" t="s">
        <v>15</v>
      </c>
      <c r="F31" s="15" t="s">
        <v>0</v>
      </c>
      <c r="G31" s="16" t="s">
        <v>0</v>
      </c>
      <c r="H31" s="23" t="e">
        <f>H32+H73+#REF!</f>
        <v>#REF!</v>
      </c>
      <c r="I31" s="23" t="e">
        <f>I32+I73+#REF!</f>
        <v>#REF!</v>
      </c>
      <c r="J31" s="23">
        <f>J32+J73</f>
        <v>91621</v>
      </c>
      <c r="K31" s="23">
        <f>K32+K73</f>
        <v>89104.7</v>
      </c>
    </row>
    <row r="32" spans="1:17" ht="37.5" x14ac:dyDescent="0.2">
      <c r="A32" s="5"/>
      <c r="B32" s="11" t="s">
        <v>60</v>
      </c>
      <c r="C32" s="15">
        <v>902</v>
      </c>
      <c r="D32" s="15" t="s">
        <v>30</v>
      </c>
      <c r="E32" s="15" t="s">
        <v>15</v>
      </c>
      <c r="F32" s="15" t="s">
        <v>131</v>
      </c>
      <c r="G32" s="16" t="s">
        <v>0</v>
      </c>
      <c r="H32" s="23" t="e">
        <f>H33+H49+H59</f>
        <v>#REF!</v>
      </c>
      <c r="I32" s="23" t="e">
        <f>I33+I49+I59</f>
        <v>#REF!</v>
      </c>
      <c r="J32" s="23">
        <f>J33+J49+J59</f>
        <v>91621</v>
      </c>
      <c r="K32" s="23">
        <f>K33+K49+K59</f>
        <v>89104.7</v>
      </c>
    </row>
    <row r="33" spans="1:17" ht="33.75" customHeight="1" x14ac:dyDescent="0.2">
      <c r="A33" s="5"/>
      <c r="B33" s="11" t="s">
        <v>63</v>
      </c>
      <c r="C33" s="15">
        <v>902</v>
      </c>
      <c r="D33" s="15" t="s">
        <v>30</v>
      </c>
      <c r="E33" s="15" t="s">
        <v>15</v>
      </c>
      <c r="F33" s="15" t="s">
        <v>134</v>
      </c>
      <c r="G33" s="16" t="s">
        <v>0</v>
      </c>
      <c r="H33" s="23" t="e">
        <f>#REF!+H34+H38+H41+H43+#REF!</f>
        <v>#REF!</v>
      </c>
      <c r="I33" s="23" t="e">
        <f>#REF!+I34+I38+I41+I43+#REF!</f>
        <v>#REF!</v>
      </c>
      <c r="J33" s="23">
        <f>J34+J38+J41+J43+J36+J46</f>
        <v>71226.599999999991</v>
      </c>
      <c r="K33" s="23">
        <f>K34+K38+K41+K43+K36+K46</f>
        <v>69343.5</v>
      </c>
    </row>
    <row r="34" spans="1:17" ht="1.5" hidden="1" customHeight="1" x14ac:dyDescent="0.2">
      <c r="A34" s="5"/>
      <c r="B34" s="5" t="s">
        <v>302</v>
      </c>
      <c r="C34" s="15">
        <v>902</v>
      </c>
      <c r="D34" s="15" t="s">
        <v>30</v>
      </c>
      <c r="E34" s="15" t="s">
        <v>15</v>
      </c>
      <c r="F34" s="15" t="s">
        <v>283</v>
      </c>
      <c r="G34" s="16" t="s">
        <v>0</v>
      </c>
      <c r="H34" s="23">
        <f>H35</f>
        <v>4360</v>
      </c>
      <c r="I34" s="23">
        <f>I35</f>
        <v>0</v>
      </c>
      <c r="J34" s="23">
        <f>J35</f>
        <v>0</v>
      </c>
      <c r="K34" s="23">
        <f>K35</f>
        <v>0</v>
      </c>
    </row>
    <row r="35" spans="1:17" ht="37.5" hidden="1" x14ac:dyDescent="0.2">
      <c r="A35" s="5"/>
      <c r="B35" s="5" t="s">
        <v>10</v>
      </c>
      <c r="C35" s="15">
        <v>902</v>
      </c>
      <c r="D35" s="15" t="s">
        <v>30</v>
      </c>
      <c r="E35" s="15" t="s">
        <v>15</v>
      </c>
      <c r="F35" s="15" t="s">
        <v>283</v>
      </c>
      <c r="G35" s="16">
        <v>600</v>
      </c>
      <c r="H35" s="23">
        <v>4360</v>
      </c>
      <c r="I35" s="23"/>
      <c r="J35" s="23"/>
      <c r="K35" s="23"/>
    </row>
    <row r="36" spans="1:17" ht="56.25" x14ac:dyDescent="0.2">
      <c r="A36" s="5"/>
      <c r="B36" s="5" t="s">
        <v>391</v>
      </c>
      <c r="C36" s="15">
        <v>902</v>
      </c>
      <c r="D36" s="15" t="s">
        <v>30</v>
      </c>
      <c r="E36" s="15" t="s">
        <v>15</v>
      </c>
      <c r="F36" s="15" t="s">
        <v>392</v>
      </c>
      <c r="G36" s="16"/>
      <c r="H36" s="23"/>
      <c r="I36" s="23"/>
      <c r="J36" s="23">
        <f>J37</f>
        <v>571.5</v>
      </c>
      <c r="K36" s="23">
        <f>K37</f>
        <v>562.30000000000007</v>
      </c>
      <c r="P36" s="1">
        <v>565.70000000000005</v>
      </c>
      <c r="Q36" s="1">
        <v>556.70000000000005</v>
      </c>
    </row>
    <row r="37" spans="1:17" ht="37.5" x14ac:dyDescent="0.2">
      <c r="A37" s="5"/>
      <c r="B37" s="5" t="s">
        <v>10</v>
      </c>
      <c r="C37" s="15">
        <v>902</v>
      </c>
      <c r="D37" s="15" t="s">
        <v>30</v>
      </c>
      <c r="E37" s="15" t="s">
        <v>15</v>
      </c>
      <c r="F37" s="15" t="s">
        <v>392</v>
      </c>
      <c r="G37" s="16">
        <v>600</v>
      </c>
      <c r="H37" s="23"/>
      <c r="I37" s="23"/>
      <c r="J37" s="23">
        <f>565.7+5.8</f>
        <v>571.5</v>
      </c>
      <c r="K37" s="23">
        <f>556.7+5.6</f>
        <v>562.30000000000007</v>
      </c>
      <c r="L37" s="23">
        <v>707.1</v>
      </c>
      <c r="M37" s="23">
        <v>0</v>
      </c>
    </row>
    <row r="38" spans="1:17" ht="37.5" x14ac:dyDescent="0.2">
      <c r="A38" s="5"/>
      <c r="B38" s="5" t="s">
        <v>244</v>
      </c>
      <c r="C38" s="15">
        <v>902</v>
      </c>
      <c r="D38" s="15" t="s">
        <v>30</v>
      </c>
      <c r="E38" s="15" t="s">
        <v>15</v>
      </c>
      <c r="F38" s="15" t="s">
        <v>246</v>
      </c>
      <c r="G38" s="16"/>
      <c r="H38" s="23" t="e">
        <f>H39+#REF!</f>
        <v>#REF!</v>
      </c>
      <c r="I38" s="23" t="e">
        <f>I39+#REF!</f>
        <v>#REF!</v>
      </c>
      <c r="J38" s="23">
        <f>J39</f>
        <v>65981.7</v>
      </c>
      <c r="K38" s="23">
        <f>K39</f>
        <v>67999.3</v>
      </c>
    </row>
    <row r="39" spans="1:17" ht="37.5" x14ac:dyDescent="0.2">
      <c r="A39" s="5" t="s">
        <v>0</v>
      </c>
      <c r="B39" s="5" t="s">
        <v>62</v>
      </c>
      <c r="C39" s="15">
        <v>902</v>
      </c>
      <c r="D39" s="15" t="s">
        <v>30</v>
      </c>
      <c r="E39" s="15" t="s">
        <v>15</v>
      </c>
      <c r="F39" s="15" t="s">
        <v>135</v>
      </c>
      <c r="G39" s="16" t="s">
        <v>0</v>
      </c>
      <c r="H39" s="23">
        <f t="shared" ref="H39:K39" si="7">H40</f>
        <v>26962.1</v>
      </c>
      <c r="I39" s="23">
        <f t="shared" si="7"/>
        <v>0</v>
      </c>
      <c r="J39" s="23">
        <f t="shared" si="7"/>
        <v>65981.7</v>
      </c>
      <c r="K39" s="23">
        <f t="shared" si="7"/>
        <v>67999.3</v>
      </c>
    </row>
    <row r="40" spans="1:17" ht="36" customHeight="1" x14ac:dyDescent="0.2">
      <c r="A40" s="5" t="s">
        <v>0</v>
      </c>
      <c r="B40" s="5" t="s">
        <v>10</v>
      </c>
      <c r="C40" s="15">
        <v>902</v>
      </c>
      <c r="D40" s="15" t="s">
        <v>30</v>
      </c>
      <c r="E40" s="15" t="s">
        <v>15</v>
      </c>
      <c r="F40" s="15" t="s">
        <v>135</v>
      </c>
      <c r="G40" s="16" t="s">
        <v>11</v>
      </c>
      <c r="H40" s="23">
        <f>29282.3-2204.2-116</f>
        <v>26962.1</v>
      </c>
      <c r="I40" s="23"/>
      <c r="J40" s="23">
        <f>42788.8-4072.1-5.8-77.9-1.6+27350.3</f>
        <v>65981.7</v>
      </c>
      <c r="K40" s="23">
        <f>45079.4-5863.2-5.6+28788.7</f>
        <v>67999.3</v>
      </c>
    </row>
    <row r="41" spans="1:17" ht="37.5" x14ac:dyDescent="0.3">
      <c r="A41" s="5" t="s">
        <v>0</v>
      </c>
      <c r="B41" s="26" t="s">
        <v>475</v>
      </c>
      <c r="C41" s="15">
        <v>902</v>
      </c>
      <c r="D41" s="15" t="s">
        <v>30</v>
      </c>
      <c r="E41" s="15" t="s">
        <v>15</v>
      </c>
      <c r="F41" s="15" t="s">
        <v>136</v>
      </c>
      <c r="G41" s="16"/>
      <c r="H41" s="23">
        <f t="shared" ref="H41:K41" si="8">H42</f>
        <v>20</v>
      </c>
      <c r="I41" s="23">
        <f t="shared" si="8"/>
        <v>0</v>
      </c>
      <c r="J41" s="23">
        <f t="shared" si="8"/>
        <v>20</v>
      </c>
      <c r="K41" s="23">
        <f t="shared" si="8"/>
        <v>20</v>
      </c>
    </row>
    <row r="42" spans="1:17" ht="37.5" x14ac:dyDescent="0.2">
      <c r="A42" s="5" t="s">
        <v>0</v>
      </c>
      <c r="B42" s="5" t="s">
        <v>10</v>
      </c>
      <c r="C42" s="15">
        <v>902</v>
      </c>
      <c r="D42" s="15" t="s">
        <v>30</v>
      </c>
      <c r="E42" s="15" t="s">
        <v>15</v>
      </c>
      <c r="F42" s="15" t="s">
        <v>136</v>
      </c>
      <c r="G42" s="16">
        <v>600</v>
      </c>
      <c r="H42" s="23">
        <v>20</v>
      </c>
      <c r="I42" s="23"/>
      <c r="J42" s="23">
        <v>20</v>
      </c>
      <c r="K42" s="23">
        <v>20</v>
      </c>
    </row>
    <row r="43" spans="1:17" ht="60" customHeight="1" x14ac:dyDescent="0.2">
      <c r="A43" s="5"/>
      <c r="B43" s="5" t="s">
        <v>367</v>
      </c>
      <c r="C43" s="15">
        <v>902</v>
      </c>
      <c r="D43" s="15" t="s">
        <v>30</v>
      </c>
      <c r="E43" s="15" t="s">
        <v>15</v>
      </c>
      <c r="F43" s="15" t="s">
        <v>369</v>
      </c>
      <c r="G43" s="16"/>
      <c r="H43" s="23">
        <f>H44</f>
        <v>0</v>
      </c>
      <c r="I43" s="23">
        <f t="shared" ref="I43:K43" si="9">I44</f>
        <v>526.20000000000005</v>
      </c>
      <c r="J43" s="23">
        <f t="shared" si="9"/>
        <v>761.9</v>
      </c>
      <c r="K43" s="23">
        <f t="shared" si="9"/>
        <v>761.9</v>
      </c>
      <c r="P43" s="1">
        <v>761.9</v>
      </c>
      <c r="Q43" s="1">
        <v>761.9</v>
      </c>
    </row>
    <row r="44" spans="1:17" ht="21.75" customHeight="1" x14ac:dyDescent="0.2">
      <c r="A44" s="5" t="s">
        <v>0</v>
      </c>
      <c r="B44" s="5" t="s">
        <v>121</v>
      </c>
      <c r="C44" s="15">
        <v>902</v>
      </c>
      <c r="D44" s="15" t="s">
        <v>30</v>
      </c>
      <c r="E44" s="15" t="s">
        <v>15</v>
      </c>
      <c r="F44" s="15" t="s">
        <v>237</v>
      </c>
      <c r="G44" s="16"/>
      <c r="H44" s="23">
        <f t="shared" ref="H44:I44" si="10">H45</f>
        <v>0</v>
      </c>
      <c r="I44" s="23">
        <f t="shared" si="10"/>
        <v>526.20000000000005</v>
      </c>
      <c r="J44" s="23">
        <f>J45</f>
        <v>761.9</v>
      </c>
      <c r="K44" s="23">
        <f>K45</f>
        <v>761.9</v>
      </c>
    </row>
    <row r="45" spans="1:17" ht="37.5" x14ac:dyDescent="0.2">
      <c r="A45" s="5" t="s">
        <v>0</v>
      </c>
      <c r="B45" s="5" t="s">
        <v>10</v>
      </c>
      <c r="C45" s="15">
        <v>902</v>
      </c>
      <c r="D45" s="15" t="s">
        <v>30</v>
      </c>
      <c r="E45" s="15" t="s">
        <v>15</v>
      </c>
      <c r="F45" s="15" t="s">
        <v>237</v>
      </c>
      <c r="G45" s="16">
        <v>600</v>
      </c>
      <c r="H45" s="23"/>
      <c r="I45" s="23">
        <v>526.20000000000005</v>
      </c>
      <c r="J45" s="23">
        <v>761.9</v>
      </c>
      <c r="K45" s="23">
        <v>761.9</v>
      </c>
      <c r="L45" s="23">
        <v>547.9</v>
      </c>
      <c r="M45" s="23">
        <v>547.9</v>
      </c>
    </row>
    <row r="46" spans="1:17" ht="56.25" x14ac:dyDescent="0.2">
      <c r="A46" s="5"/>
      <c r="B46" s="5" t="s">
        <v>421</v>
      </c>
      <c r="C46" s="15">
        <v>902</v>
      </c>
      <c r="D46" s="15" t="s">
        <v>30</v>
      </c>
      <c r="E46" s="15" t="s">
        <v>15</v>
      </c>
      <c r="F46" s="15" t="s">
        <v>412</v>
      </c>
      <c r="G46" s="16"/>
      <c r="H46" s="23"/>
      <c r="I46" s="23"/>
      <c r="J46" s="23">
        <f>J47</f>
        <v>3891.5</v>
      </c>
      <c r="K46" s="23">
        <f>K47</f>
        <v>0</v>
      </c>
    </row>
    <row r="47" spans="1:17" ht="56.25" x14ac:dyDescent="0.2">
      <c r="A47" s="5"/>
      <c r="B47" s="5" t="s">
        <v>413</v>
      </c>
      <c r="C47" s="15">
        <v>902</v>
      </c>
      <c r="D47" s="15" t="s">
        <v>30</v>
      </c>
      <c r="E47" s="15" t="s">
        <v>15</v>
      </c>
      <c r="F47" s="15" t="s">
        <v>411</v>
      </c>
      <c r="G47" s="16"/>
      <c r="H47" s="23"/>
      <c r="I47" s="23"/>
      <c r="J47" s="23">
        <f>J48</f>
        <v>3891.5</v>
      </c>
      <c r="K47" s="23">
        <f>K48</f>
        <v>0</v>
      </c>
    </row>
    <row r="48" spans="1:17" ht="37.5" x14ac:dyDescent="0.2">
      <c r="A48" s="5"/>
      <c r="B48" s="5" t="s">
        <v>10</v>
      </c>
      <c r="C48" s="15">
        <v>902</v>
      </c>
      <c r="D48" s="15" t="s">
        <v>30</v>
      </c>
      <c r="E48" s="15" t="s">
        <v>15</v>
      </c>
      <c r="F48" s="15" t="s">
        <v>411</v>
      </c>
      <c r="G48" s="16">
        <v>600</v>
      </c>
      <c r="H48" s="23"/>
      <c r="I48" s="23"/>
      <c r="J48" s="23">
        <f>3813.6+77.9</f>
        <v>3891.5</v>
      </c>
      <c r="K48" s="23">
        <v>0</v>
      </c>
      <c r="L48" s="23">
        <v>0</v>
      </c>
      <c r="M48" s="23">
        <v>4836</v>
      </c>
      <c r="P48" s="1">
        <v>3813.6</v>
      </c>
      <c r="Q48" s="1">
        <v>0</v>
      </c>
    </row>
    <row r="49" spans="1:17" ht="18.75" x14ac:dyDescent="0.2">
      <c r="A49" s="5"/>
      <c r="B49" s="11" t="s">
        <v>64</v>
      </c>
      <c r="C49" s="15">
        <v>902</v>
      </c>
      <c r="D49" s="15" t="s">
        <v>30</v>
      </c>
      <c r="E49" s="15" t="s">
        <v>15</v>
      </c>
      <c r="F49" s="15" t="s">
        <v>142</v>
      </c>
      <c r="G49" s="16" t="s">
        <v>0</v>
      </c>
      <c r="H49" s="23" t="e">
        <f>#REF!+H50+H53+#REF!</f>
        <v>#REF!</v>
      </c>
      <c r="I49" s="23" t="e">
        <f>#REF!+I50+I53+#REF!</f>
        <v>#REF!</v>
      </c>
      <c r="J49" s="23">
        <f>J50+J53+J56</f>
        <v>3649.1000000000004</v>
      </c>
      <c r="K49" s="23">
        <f>K50+K53+K56</f>
        <v>3868.7000000000003</v>
      </c>
    </row>
    <row r="50" spans="1:17" ht="37.5" x14ac:dyDescent="0.2">
      <c r="A50" s="5"/>
      <c r="B50" s="11" t="s">
        <v>244</v>
      </c>
      <c r="C50" s="15">
        <v>902</v>
      </c>
      <c r="D50" s="15" t="s">
        <v>30</v>
      </c>
      <c r="E50" s="15" t="s">
        <v>15</v>
      </c>
      <c r="F50" s="15" t="s">
        <v>247</v>
      </c>
      <c r="G50" s="16"/>
      <c r="H50" s="23" t="e">
        <f>H51+#REF!</f>
        <v>#REF!</v>
      </c>
      <c r="I50" s="23" t="e">
        <f>I51+#REF!</f>
        <v>#REF!</v>
      </c>
      <c r="J50" s="23">
        <f>J51</f>
        <v>3580.3</v>
      </c>
      <c r="K50" s="23">
        <f>K51</f>
        <v>3799.9</v>
      </c>
    </row>
    <row r="51" spans="1:17" ht="37.5" x14ac:dyDescent="0.2">
      <c r="A51" s="5"/>
      <c r="B51" s="5" t="s">
        <v>62</v>
      </c>
      <c r="C51" s="15">
        <v>902</v>
      </c>
      <c r="D51" s="15" t="s">
        <v>30</v>
      </c>
      <c r="E51" s="15" t="s">
        <v>15</v>
      </c>
      <c r="F51" s="15" t="s">
        <v>143</v>
      </c>
      <c r="G51" s="16" t="s">
        <v>0</v>
      </c>
      <c r="H51" s="23">
        <f t="shared" ref="H51:K51" si="11">H52</f>
        <v>1232.0999999999999</v>
      </c>
      <c r="I51" s="23">
        <f t="shared" si="11"/>
        <v>0</v>
      </c>
      <c r="J51" s="23">
        <f t="shared" si="11"/>
        <v>3580.3</v>
      </c>
      <c r="K51" s="23">
        <f t="shared" si="11"/>
        <v>3799.9</v>
      </c>
    </row>
    <row r="52" spans="1:17" ht="37.5" x14ac:dyDescent="0.2">
      <c r="A52" s="5" t="s">
        <v>0</v>
      </c>
      <c r="B52" s="5" t="s">
        <v>10</v>
      </c>
      <c r="C52" s="15">
        <v>902</v>
      </c>
      <c r="D52" s="15" t="s">
        <v>30</v>
      </c>
      <c r="E52" s="15" t="s">
        <v>15</v>
      </c>
      <c r="F52" s="15" t="s">
        <v>143</v>
      </c>
      <c r="G52" s="16" t="s">
        <v>11</v>
      </c>
      <c r="H52" s="23">
        <f>1368.7-129.7-6.9</f>
        <v>1232.0999999999999</v>
      </c>
      <c r="I52" s="23"/>
      <c r="J52" s="23">
        <v>3580.3</v>
      </c>
      <c r="K52" s="23">
        <v>3799.9</v>
      </c>
    </row>
    <row r="53" spans="1:17" ht="57" customHeight="1" x14ac:dyDescent="0.3">
      <c r="A53" s="5"/>
      <c r="B53" s="26" t="s">
        <v>367</v>
      </c>
      <c r="C53" s="15">
        <v>902</v>
      </c>
      <c r="D53" s="15" t="s">
        <v>30</v>
      </c>
      <c r="E53" s="15" t="s">
        <v>15</v>
      </c>
      <c r="F53" s="15" t="s">
        <v>370</v>
      </c>
      <c r="G53" s="16"/>
      <c r="H53" s="23">
        <f>H54</f>
        <v>0</v>
      </c>
      <c r="I53" s="23">
        <f t="shared" ref="I53:K53" si="12">I54</f>
        <v>49.5</v>
      </c>
      <c r="J53" s="23">
        <f t="shared" si="12"/>
        <v>68.8</v>
      </c>
      <c r="K53" s="23">
        <f t="shared" si="12"/>
        <v>68.8</v>
      </c>
    </row>
    <row r="54" spans="1:17" ht="25.5" customHeight="1" x14ac:dyDescent="0.2">
      <c r="A54" s="5" t="s">
        <v>0</v>
      </c>
      <c r="B54" s="5" t="s">
        <v>121</v>
      </c>
      <c r="C54" s="15">
        <v>902</v>
      </c>
      <c r="D54" s="15" t="s">
        <v>30</v>
      </c>
      <c r="E54" s="15" t="s">
        <v>15</v>
      </c>
      <c r="F54" s="15" t="s">
        <v>238</v>
      </c>
      <c r="G54" s="16"/>
      <c r="H54" s="23">
        <f t="shared" ref="H54:K54" si="13">H55</f>
        <v>0</v>
      </c>
      <c r="I54" s="23">
        <f t="shared" si="13"/>
        <v>49.5</v>
      </c>
      <c r="J54" s="23">
        <f t="shared" si="13"/>
        <v>68.8</v>
      </c>
      <c r="K54" s="23">
        <f t="shared" si="13"/>
        <v>68.8</v>
      </c>
    </row>
    <row r="55" spans="1:17" ht="37.5" x14ac:dyDescent="0.2">
      <c r="A55" s="5" t="s">
        <v>0</v>
      </c>
      <c r="B55" s="5" t="s">
        <v>10</v>
      </c>
      <c r="C55" s="15">
        <v>902</v>
      </c>
      <c r="D55" s="15" t="s">
        <v>30</v>
      </c>
      <c r="E55" s="15" t="s">
        <v>15</v>
      </c>
      <c r="F55" s="15" t="s">
        <v>238</v>
      </c>
      <c r="G55" s="16">
        <v>600</v>
      </c>
      <c r="H55" s="23"/>
      <c r="I55" s="23">
        <v>49.5</v>
      </c>
      <c r="J55" s="23">
        <v>68.8</v>
      </c>
      <c r="K55" s="23">
        <v>68.8</v>
      </c>
      <c r="L55" s="23">
        <v>49.5</v>
      </c>
      <c r="M55" s="23">
        <v>49.5</v>
      </c>
      <c r="P55" s="1">
        <v>68.8</v>
      </c>
      <c r="Q55" s="1">
        <v>68.8</v>
      </c>
    </row>
    <row r="56" spans="1:17" ht="56.25" hidden="1" x14ac:dyDescent="0.2">
      <c r="A56" s="5"/>
      <c r="B56" s="5" t="s">
        <v>421</v>
      </c>
      <c r="C56" s="15">
        <v>902</v>
      </c>
      <c r="D56" s="15" t="s">
        <v>30</v>
      </c>
      <c r="E56" s="15" t="s">
        <v>15</v>
      </c>
      <c r="F56" s="15" t="s">
        <v>420</v>
      </c>
      <c r="G56" s="16"/>
      <c r="H56" s="23"/>
      <c r="I56" s="23"/>
      <c r="J56" s="23">
        <f>J57</f>
        <v>0</v>
      </c>
      <c r="K56" s="23">
        <f>K57</f>
        <v>0</v>
      </c>
    </row>
    <row r="57" spans="1:17" ht="0.75" hidden="1" customHeight="1" x14ac:dyDescent="0.2">
      <c r="A57" s="5"/>
      <c r="B57" s="5" t="s">
        <v>419</v>
      </c>
      <c r="C57" s="15">
        <v>902</v>
      </c>
      <c r="D57" s="15" t="s">
        <v>30</v>
      </c>
      <c r="E57" s="15" t="s">
        <v>15</v>
      </c>
      <c r="F57" s="15" t="s">
        <v>420</v>
      </c>
      <c r="G57" s="16"/>
      <c r="H57" s="23"/>
      <c r="I57" s="23"/>
      <c r="J57" s="23">
        <f>J58</f>
        <v>0</v>
      </c>
      <c r="K57" s="23">
        <f>K58</f>
        <v>0</v>
      </c>
    </row>
    <row r="58" spans="1:17" ht="37.5" hidden="1" x14ac:dyDescent="0.2">
      <c r="A58" s="5"/>
      <c r="B58" s="5" t="s">
        <v>10</v>
      </c>
      <c r="C58" s="15">
        <v>902</v>
      </c>
      <c r="D58" s="15" t="s">
        <v>30</v>
      </c>
      <c r="E58" s="15" t="s">
        <v>15</v>
      </c>
      <c r="F58" s="15" t="s">
        <v>420</v>
      </c>
      <c r="G58" s="16">
        <v>600</v>
      </c>
      <c r="H58" s="23"/>
      <c r="I58" s="23"/>
      <c r="J58" s="23">
        <f>8636.4-8636.4</f>
        <v>0</v>
      </c>
      <c r="K58" s="23">
        <v>0</v>
      </c>
      <c r="L58" s="23">
        <v>8636.4</v>
      </c>
      <c r="M58" s="23">
        <v>0</v>
      </c>
    </row>
    <row r="59" spans="1:17" ht="26.25" customHeight="1" x14ac:dyDescent="0.2">
      <c r="A59" s="5" t="s">
        <v>0</v>
      </c>
      <c r="B59" s="11" t="s">
        <v>65</v>
      </c>
      <c r="C59" s="15">
        <v>902</v>
      </c>
      <c r="D59" s="15" t="s">
        <v>30</v>
      </c>
      <c r="E59" s="15" t="s">
        <v>15</v>
      </c>
      <c r="F59" s="15" t="s">
        <v>144</v>
      </c>
      <c r="G59" s="16" t="s">
        <v>0</v>
      </c>
      <c r="H59" s="23" t="e">
        <f>H61+H63+H66+#REF!</f>
        <v>#REF!</v>
      </c>
      <c r="I59" s="23" t="e">
        <f>I61+I63+I66+#REF!</f>
        <v>#REF!</v>
      </c>
      <c r="J59" s="23">
        <f>J60+J63+J66+J70+J71</f>
        <v>16745.3</v>
      </c>
      <c r="K59" s="23">
        <f>K60+K63+K66+K70+K71</f>
        <v>15892.499999999998</v>
      </c>
    </row>
    <row r="60" spans="1:17" ht="58.5" hidden="1" customHeight="1" x14ac:dyDescent="0.2">
      <c r="A60" s="5"/>
      <c r="B60" s="11" t="s">
        <v>394</v>
      </c>
      <c r="C60" s="15">
        <v>902</v>
      </c>
      <c r="D60" s="15" t="s">
        <v>30</v>
      </c>
      <c r="E60" s="15" t="s">
        <v>15</v>
      </c>
      <c r="F60" s="15" t="s">
        <v>145</v>
      </c>
      <c r="G60" s="16"/>
      <c r="H60" s="23"/>
      <c r="I60" s="23"/>
      <c r="J60" s="23">
        <f>J61</f>
        <v>0</v>
      </c>
      <c r="K60" s="23">
        <f>K61</f>
        <v>0</v>
      </c>
    </row>
    <row r="61" spans="1:17" ht="58.5" hidden="1" customHeight="1" x14ac:dyDescent="0.2">
      <c r="A61" s="5"/>
      <c r="B61" s="5" t="s">
        <v>304</v>
      </c>
      <c r="C61" s="15">
        <v>902</v>
      </c>
      <c r="D61" s="15" t="s">
        <v>30</v>
      </c>
      <c r="E61" s="15" t="s">
        <v>15</v>
      </c>
      <c r="F61" s="15" t="s">
        <v>393</v>
      </c>
      <c r="G61" s="16"/>
      <c r="H61" s="23">
        <f t="shared" ref="H61:K61" si="14">H62</f>
        <v>850</v>
      </c>
      <c r="I61" s="23">
        <f t="shared" si="14"/>
        <v>0</v>
      </c>
      <c r="J61" s="23">
        <f t="shared" si="14"/>
        <v>0</v>
      </c>
      <c r="K61" s="23">
        <f t="shared" si="14"/>
        <v>0</v>
      </c>
    </row>
    <row r="62" spans="1:17" ht="58.5" hidden="1" customHeight="1" x14ac:dyDescent="0.2">
      <c r="A62" s="5"/>
      <c r="B62" s="5" t="s">
        <v>10</v>
      </c>
      <c r="C62" s="15">
        <v>902</v>
      </c>
      <c r="D62" s="15" t="s">
        <v>30</v>
      </c>
      <c r="E62" s="15" t="s">
        <v>15</v>
      </c>
      <c r="F62" s="15" t="s">
        <v>393</v>
      </c>
      <c r="G62" s="16">
        <v>600</v>
      </c>
      <c r="H62" s="23">
        <v>850</v>
      </c>
      <c r="I62" s="23"/>
      <c r="J62" s="23"/>
      <c r="K62" s="23"/>
    </row>
    <row r="63" spans="1:17" ht="43.5" customHeight="1" x14ac:dyDescent="0.2">
      <c r="A63" s="5"/>
      <c r="B63" s="5" t="s">
        <v>244</v>
      </c>
      <c r="C63" s="15">
        <v>902</v>
      </c>
      <c r="D63" s="15" t="s">
        <v>30</v>
      </c>
      <c r="E63" s="15" t="s">
        <v>15</v>
      </c>
      <c r="F63" s="15" t="s">
        <v>248</v>
      </c>
      <c r="G63" s="16"/>
      <c r="H63" s="23" t="e">
        <f>H64+#REF!</f>
        <v>#REF!</v>
      </c>
      <c r="I63" s="23" t="e">
        <f>I64+#REF!</f>
        <v>#REF!</v>
      </c>
      <c r="J63" s="23">
        <f>J64</f>
        <v>13343.900000000001</v>
      </c>
      <c r="K63" s="23">
        <f>K64</f>
        <v>14442.599999999999</v>
      </c>
    </row>
    <row r="64" spans="1:17" ht="37.5" x14ac:dyDescent="0.2">
      <c r="A64" s="5"/>
      <c r="B64" s="5" t="s">
        <v>62</v>
      </c>
      <c r="C64" s="15">
        <v>902</v>
      </c>
      <c r="D64" s="15" t="s">
        <v>30</v>
      </c>
      <c r="E64" s="15" t="s">
        <v>15</v>
      </c>
      <c r="F64" s="15" t="s">
        <v>146</v>
      </c>
      <c r="G64" s="16" t="s">
        <v>0</v>
      </c>
      <c r="H64" s="23">
        <f t="shared" ref="H64:K64" si="15">H65</f>
        <v>10708.3</v>
      </c>
      <c r="I64" s="23">
        <f t="shared" si="15"/>
        <v>0</v>
      </c>
      <c r="J64" s="23">
        <f t="shared" si="15"/>
        <v>13343.900000000001</v>
      </c>
      <c r="K64" s="23">
        <f t="shared" si="15"/>
        <v>14442.599999999999</v>
      </c>
    </row>
    <row r="65" spans="1:17" ht="37.5" x14ac:dyDescent="0.2">
      <c r="A65" s="5"/>
      <c r="B65" s="5" t="s">
        <v>10</v>
      </c>
      <c r="C65" s="15">
        <v>902</v>
      </c>
      <c r="D65" s="15" t="s">
        <v>30</v>
      </c>
      <c r="E65" s="15" t="s">
        <v>15</v>
      </c>
      <c r="F65" s="15" t="s">
        <v>146</v>
      </c>
      <c r="G65" s="16" t="s">
        <v>11</v>
      </c>
      <c r="H65" s="23">
        <f>11822.9-1058.9-55.7</f>
        <v>10708.3</v>
      </c>
      <c r="I65" s="23"/>
      <c r="J65" s="23">
        <f>18343.9-5000</f>
        <v>13343.900000000001</v>
      </c>
      <c r="K65" s="23">
        <f>19442.6-5000</f>
        <v>14442.599999999999</v>
      </c>
    </row>
    <row r="66" spans="1:17" ht="61.5" customHeight="1" x14ac:dyDescent="0.2">
      <c r="A66" s="5"/>
      <c r="B66" s="5" t="s">
        <v>367</v>
      </c>
      <c r="C66" s="15">
        <v>902</v>
      </c>
      <c r="D66" s="15" t="s">
        <v>30</v>
      </c>
      <c r="E66" s="15" t="s">
        <v>15</v>
      </c>
      <c r="F66" s="15" t="s">
        <v>371</v>
      </c>
      <c r="G66" s="16"/>
      <c r="H66" s="23">
        <f>H67</f>
        <v>0</v>
      </c>
      <c r="I66" s="23">
        <f t="shared" ref="I66:K66" si="16">I67</f>
        <v>601.9</v>
      </c>
      <c r="J66" s="23">
        <f t="shared" si="16"/>
        <v>864.8</v>
      </c>
      <c r="K66" s="23">
        <f t="shared" si="16"/>
        <v>864.8</v>
      </c>
    </row>
    <row r="67" spans="1:17" ht="22.5" customHeight="1" x14ac:dyDescent="0.2">
      <c r="A67" s="5" t="s">
        <v>0</v>
      </c>
      <c r="B67" s="5" t="s">
        <v>121</v>
      </c>
      <c r="C67" s="15">
        <v>902</v>
      </c>
      <c r="D67" s="15" t="s">
        <v>30</v>
      </c>
      <c r="E67" s="15" t="s">
        <v>15</v>
      </c>
      <c r="F67" s="15" t="s">
        <v>239</v>
      </c>
      <c r="G67" s="16"/>
      <c r="H67" s="23">
        <f t="shared" ref="H67:K67" si="17">H68</f>
        <v>0</v>
      </c>
      <c r="I67" s="23">
        <f t="shared" si="17"/>
        <v>601.9</v>
      </c>
      <c r="J67" s="23">
        <f t="shared" si="17"/>
        <v>864.8</v>
      </c>
      <c r="K67" s="23">
        <f t="shared" si="17"/>
        <v>864.8</v>
      </c>
    </row>
    <row r="68" spans="1:17" ht="37.5" x14ac:dyDescent="0.2">
      <c r="A68" s="5" t="s">
        <v>0</v>
      </c>
      <c r="B68" s="5" t="s">
        <v>10</v>
      </c>
      <c r="C68" s="15">
        <v>902</v>
      </c>
      <c r="D68" s="15" t="s">
        <v>30</v>
      </c>
      <c r="E68" s="15" t="s">
        <v>15</v>
      </c>
      <c r="F68" s="15" t="s">
        <v>239</v>
      </c>
      <c r="G68" s="16">
        <v>600</v>
      </c>
      <c r="H68" s="23"/>
      <c r="I68" s="23">
        <v>601.9</v>
      </c>
      <c r="J68" s="23">
        <v>864.8</v>
      </c>
      <c r="K68" s="23">
        <v>864.8</v>
      </c>
      <c r="L68" s="23">
        <v>621.9</v>
      </c>
      <c r="M68" s="23">
        <v>621.9</v>
      </c>
      <c r="P68" s="1">
        <v>864.8</v>
      </c>
      <c r="Q68" s="1">
        <v>864.8</v>
      </c>
    </row>
    <row r="69" spans="1:17" ht="56.25" x14ac:dyDescent="0.2">
      <c r="A69" s="5"/>
      <c r="B69" s="5" t="s">
        <v>414</v>
      </c>
      <c r="C69" s="13">
        <v>902</v>
      </c>
      <c r="D69" s="13" t="s">
        <v>30</v>
      </c>
      <c r="E69" s="13" t="s">
        <v>15</v>
      </c>
      <c r="F69" s="15" t="s">
        <v>453</v>
      </c>
      <c r="G69" s="14"/>
      <c r="H69" s="23"/>
      <c r="I69" s="23"/>
      <c r="J69" s="23">
        <f>J70</f>
        <v>158.9</v>
      </c>
      <c r="K69" s="23">
        <f>K70</f>
        <v>157.4</v>
      </c>
      <c r="P69" s="1">
        <v>157.30000000000001</v>
      </c>
      <c r="Q69" s="1">
        <v>157.4</v>
      </c>
    </row>
    <row r="70" spans="1:17" ht="41.25" customHeight="1" x14ac:dyDescent="0.2">
      <c r="A70" s="5"/>
      <c r="B70" s="5" t="s">
        <v>10</v>
      </c>
      <c r="C70" s="15">
        <v>902</v>
      </c>
      <c r="D70" s="15" t="s">
        <v>30</v>
      </c>
      <c r="E70" s="15" t="s">
        <v>15</v>
      </c>
      <c r="F70" s="15" t="s">
        <v>453</v>
      </c>
      <c r="G70" s="16">
        <v>600</v>
      </c>
      <c r="H70" s="23"/>
      <c r="I70" s="23"/>
      <c r="J70" s="23">
        <f>157.3+1.6</f>
        <v>158.9</v>
      </c>
      <c r="K70" s="23">
        <v>157.4</v>
      </c>
      <c r="L70" s="23">
        <v>173.3</v>
      </c>
      <c r="M70" s="23">
        <v>173.3</v>
      </c>
    </row>
    <row r="71" spans="1:17" ht="18.75" x14ac:dyDescent="0.2">
      <c r="A71" s="5"/>
      <c r="B71" s="5" t="s">
        <v>304</v>
      </c>
      <c r="C71" s="15">
        <v>902</v>
      </c>
      <c r="D71" s="15" t="s">
        <v>30</v>
      </c>
      <c r="E71" s="15" t="s">
        <v>15</v>
      </c>
      <c r="F71" s="15" t="s">
        <v>436</v>
      </c>
      <c r="G71" s="16"/>
      <c r="H71" s="23"/>
      <c r="I71" s="23"/>
      <c r="J71" s="23">
        <f>J72</f>
        <v>2377.6999999999998</v>
      </c>
      <c r="K71" s="23">
        <f>K72</f>
        <v>427.7</v>
      </c>
      <c r="L71" s="27"/>
      <c r="M71" s="27"/>
    </row>
    <row r="72" spans="1:17" ht="34.5" customHeight="1" x14ac:dyDescent="0.2">
      <c r="A72" s="5"/>
      <c r="B72" s="5" t="s">
        <v>10</v>
      </c>
      <c r="C72" s="15">
        <v>902</v>
      </c>
      <c r="D72" s="15" t="s">
        <v>30</v>
      </c>
      <c r="E72" s="15" t="s">
        <v>15</v>
      </c>
      <c r="F72" s="15" t="s">
        <v>436</v>
      </c>
      <c r="G72" s="16">
        <v>600</v>
      </c>
      <c r="H72" s="23"/>
      <c r="I72" s="23"/>
      <c r="J72" s="23">
        <v>2377.6999999999998</v>
      </c>
      <c r="K72" s="23">
        <v>427.7</v>
      </c>
      <c r="L72" s="27"/>
      <c r="M72" s="27"/>
    </row>
    <row r="73" spans="1:17" ht="37.5" hidden="1" x14ac:dyDescent="0.2">
      <c r="A73" s="5"/>
      <c r="B73" s="11" t="s">
        <v>59</v>
      </c>
      <c r="C73" s="15">
        <v>902</v>
      </c>
      <c r="D73" s="25" t="s">
        <v>30</v>
      </c>
      <c r="E73" s="25" t="s">
        <v>15</v>
      </c>
      <c r="F73" s="15" t="s">
        <v>139</v>
      </c>
      <c r="G73" s="16" t="s">
        <v>0</v>
      </c>
      <c r="H73" s="23">
        <f t="shared" ref="H73:K74" si="18">H74</f>
        <v>339.2</v>
      </c>
      <c r="I73" s="23">
        <f t="shared" si="18"/>
        <v>0</v>
      </c>
      <c r="J73" s="23">
        <f t="shared" si="18"/>
        <v>0</v>
      </c>
      <c r="K73" s="23">
        <f t="shared" si="18"/>
        <v>0</v>
      </c>
    </row>
    <row r="74" spans="1:17" ht="37.5" hidden="1" x14ac:dyDescent="0.2">
      <c r="A74" s="5"/>
      <c r="B74" s="5" t="s">
        <v>141</v>
      </c>
      <c r="C74" s="15">
        <v>902</v>
      </c>
      <c r="D74" s="25" t="s">
        <v>30</v>
      </c>
      <c r="E74" s="25" t="s">
        <v>15</v>
      </c>
      <c r="F74" s="15" t="s">
        <v>140</v>
      </c>
      <c r="G74" s="16" t="s">
        <v>0</v>
      </c>
      <c r="H74" s="23">
        <f t="shared" si="18"/>
        <v>339.2</v>
      </c>
      <c r="I74" s="23">
        <f t="shared" si="18"/>
        <v>0</v>
      </c>
      <c r="J74" s="23">
        <f t="shared" si="18"/>
        <v>0</v>
      </c>
      <c r="K74" s="23">
        <f t="shared" si="18"/>
        <v>0</v>
      </c>
    </row>
    <row r="75" spans="1:17" ht="37.5" hidden="1" x14ac:dyDescent="0.2">
      <c r="A75" s="5"/>
      <c r="B75" s="5" t="s">
        <v>10</v>
      </c>
      <c r="C75" s="15">
        <v>902</v>
      </c>
      <c r="D75" s="25" t="s">
        <v>30</v>
      </c>
      <c r="E75" s="25" t="s">
        <v>15</v>
      </c>
      <c r="F75" s="15" t="s">
        <v>140</v>
      </c>
      <c r="G75" s="16" t="s">
        <v>11</v>
      </c>
      <c r="H75" s="23">
        <f>117.8+221.4</f>
        <v>339.2</v>
      </c>
      <c r="I75" s="23"/>
      <c r="J75" s="23"/>
      <c r="K75" s="23"/>
    </row>
    <row r="76" spans="1:17" ht="18.75" x14ac:dyDescent="0.2">
      <c r="A76" s="5" t="s">
        <v>0</v>
      </c>
      <c r="B76" s="5" t="s">
        <v>32</v>
      </c>
      <c r="C76" s="15">
        <v>902</v>
      </c>
      <c r="D76" s="15" t="s">
        <v>30</v>
      </c>
      <c r="E76" s="15" t="s">
        <v>4</v>
      </c>
      <c r="F76" s="15" t="s">
        <v>0</v>
      </c>
      <c r="G76" s="16" t="s">
        <v>0</v>
      </c>
      <c r="H76" s="23" t="e">
        <f t="shared" ref="H76:K77" si="19">H77</f>
        <v>#REF!</v>
      </c>
      <c r="I76" s="23" t="e">
        <f t="shared" si="19"/>
        <v>#REF!</v>
      </c>
      <c r="J76" s="23">
        <f t="shared" si="19"/>
        <v>30533.4</v>
      </c>
      <c r="K76" s="23">
        <f t="shared" si="19"/>
        <v>31661.5</v>
      </c>
    </row>
    <row r="77" spans="1:17" ht="37.5" x14ac:dyDescent="0.2">
      <c r="A77" s="5"/>
      <c r="B77" s="11" t="s">
        <v>60</v>
      </c>
      <c r="C77" s="15">
        <v>902</v>
      </c>
      <c r="D77" s="15" t="s">
        <v>30</v>
      </c>
      <c r="E77" s="15" t="s">
        <v>4</v>
      </c>
      <c r="F77" s="15" t="s">
        <v>131</v>
      </c>
      <c r="G77" s="16" t="s">
        <v>0</v>
      </c>
      <c r="H77" s="23" t="e">
        <f t="shared" si="19"/>
        <v>#REF!</v>
      </c>
      <c r="I77" s="23" t="e">
        <f t="shared" si="19"/>
        <v>#REF!</v>
      </c>
      <c r="J77" s="23">
        <f t="shared" si="19"/>
        <v>30533.4</v>
      </c>
      <c r="K77" s="23">
        <f t="shared" si="19"/>
        <v>31661.5</v>
      </c>
    </row>
    <row r="78" spans="1:17" ht="37.5" x14ac:dyDescent="0.2">
      <c r="A78" s="5" t="s">
        <v>0</v>
      </c>
      <c r="B78" s="5" t="s">
        <v>66</v>
      </c>
      <c r="C78" s="15">
        <v>902</v>
      </c>
      <c r="D78" s="15" t="s">
        <v>30</v>
      </c>
      <c r="E78" s="15" t="s">
        <v>4</v>
      </c>
      <c r="F78" s="15" t="s">
        <v>147</v>
      </c>
      <c r="G78" s="16" t="s">
        <v>0</v>
      </c>
      <c r="H78" s="23" t="e">
        <f t="shared" ref="H78:K78" si="20">H79+H84+H89</f>
        <v>#REF!</v>
      </c>
      <c r="I78" s="23" t="e">
        <f t="shared" si="20"/>
        <v>#REF!</v>
      </c>
      <c r="J78" s="23">
        <f t="shared" ref="J78" si="21">J79+J84+J89</f>
        <v>30533.4</v>
      </c>
      <c r="K78" s="23">
        <f t="shared" si="20"/>
        <v>31661.5</v>
      </c>
    </row>
    <row r="79" spans="1:17" ht="37.5" x14ac:dyDescent="0.2">
      <c r="A79" s="5" t="s">
        <v>0</v>
      </c>
      <c r="B79" s="5" t="s">
        <v>249</v>
      </c>
      <c r="C79" s="15">
        <v>902</v>
      </c>
      <c r="D79" s="15" t="s">
        <v>30</v>
      </c>
      <c r="E79" s="15" t="s">
        <v>4</v>
      </c>
      <c r="F79" s="15" t="s">
        <v>250</v>
      </c>
      <c r="G79" s="16"/>
      <c r="H79" s="23">
        <f t="shared" ref="H79:K79" si="22">H80</f>
        <v>1715.5</v>
      </c>
      <c r="I79" s="23">
        <f t="shared" si="22"/>
        <v>0</v>
      </c>
      <c r="J79" s="23">
        <f t="shared" si="22"/>
        <v>3088.3999999999996</v>
      </c>
      <c r="K79" s="23">
        <f t="shared" si="22"/>
        <v>3205.3</v>
      </c>
    </row>
    <row r="80" spans="1:17" ht="18.75" x14ac:dyDescent="0.2">
      <c r="A80" s="5" t="s">
        <v>0</v>
      </c>
      <c r="B80" s="5" t="s">
        <v>67</v>
      </c>
      <c r="C80" s="15">
        <v>902</v>
      </c>
      <c r="D80" s="15" t="s">
        <v>30</v>
      </c>
      <c r="E80" s="15" t="s">
        <v>4</v>
      </c>
      <c r="F80" s="15" t="s">
        <v>148</v>
      </c>
      <c r="G80" s="16" t="s">
        <v>0</v>
      </c>
      <c r="H80" s="23">
        <f t="shared" ref="H80:K80" si="23">H81+H82+H83</f>
        <v>1715.5</v>
      </c>
      <c r="I80" s="23">
        <f t="shared" si="23"/>
        <v>0</v>
      </c>
      <c r="J80" s="23">
        <f t="shared" ref="J80" si="24">J81+J82+J83</f>
        <v>3088.3999999999996</v>
      </c>
      <c r="K80" s="23">
        <f t="shared" si="23"/>
        <v>3205.3</v>
      </c>
    </row>
    <row r="81" spans="1:17" ht="75" x14ac:dyDescent="0.2">
      <c r="A81" s="5" t="s">
        <v>0</v>
      </c>
      <c r="B81" s="5" t="s">
        <v>16</v>
      </c>
      <c r="C81" s="15">
        <v>902</v>
      </c>
      <c r="D81" s="15" t="s">
        <v>30</v>
      </c>
      <c r="E81" s="15" t="s">
        <v>4</v>
      </c>
      <c r="F81" s="15" t="s">
        <v>148</v>
      </c>
      <c r="G81" s="16" t="s">
        <v>17</v>
      </c>
      <c r="H81" s="23">
        <v>1662.8</v>
      </c>
      <c r="I81" s="23"/>
      <c r="J81" s="23">
        <v>2909.7</v>
      </c>
      <c r="K81" s="23">
        <v>3026.4</v>
      </c>
    </row>
    <row r="82" spans="1:17" ht="37.5" x14ac:dyDescent="0.2">
      <c r="A82" s="5"/>
      <c r="B82" s="5" t="s">
        <v>161</v>
      </c>
      <c r="C82" s="15">
        <v>902</v>
      </c>
      <c r="D82" s="15" t="s">
        <v>30</v>
      </c>
      <c r="E82" s="15" t="s">
        <v>4</v>
      </c>
      <c r="F82" s="15" t="s">
        <v>148</v>
      </c>
      <c r="G82" s="16" t="s">
        <v>7</v>
      </c>
      <c r="H82" s="23">
        <v>51.7</v>
      </c>
      <c r="I82" s="23"/>
      <c r="J82" s="23">
        <v>178.2</v>
      </c>
      <c r="K82" s="23">
        <v>178.4</v>
      </c>
    </row>
    <row r="83" spans="1:17" ht="18.75" x14ac:dyDescent="0.2">
      <c r="A83" s="5"/>
      <c r="B83" s="5" t="s">
        <v>18</v>
      </c>
      <c r="C83" s="15">
        <v>902</v>
      </c>
      <c r="D83" s="15" t="s">
        <v>30</v>
      </c>
      <c r="E83" s="15" t="s">
        <v>4</v>
      </c>
      <c r="F83" s="15" t="s">
        <v>148</v>
      </c>
      <c r="G83" s="16" t="s">
        <v>19</v>
      </c>
      <c r="H83" s="23">
        <v>1</v>
      </c>
      <c r="I83" s="23"/>
      <c r="J83" s="23">
        <v>0.5</v>
      </c>
      <c r="K83" s="23">
        <v>0.5</v>
      </c>
    </row>
    <row r="84" spans="1:17" ht="56.25" x14ac:dyDescent="0.2">
      <c r="A84" s="5"/>
      <c r="B84" s="5" t="s">
        <v>251</v>
      </c>
      <c r="C84" s="15">
        <v>902</v>
      </c>
      <c r="D84" s="15" t="s">
        <v>30</v>
      </c>
      <c r="E84" s="15" t="s">
        <v>4</v>
      </c>
      <c r="F84" s="15" t="s">
        <v>252</v>
      </c>
      <c r="G84" s="16"/>
      <c r="H84" s="23">
        <f t="shared" ref="H84:K84" si="25">H85</f>
        <v>3537.7</v>
      </c>
      <c r="I84" s="23">
        <f t="shared" si="25"/>
        <v>0</v>
      </c>
      <c r="J84" s="23">
        <f t="shared" si="25"/>
        <v>4738.3</v>
      </c>
      <c r="K84" s="23">
        <f t="shared" si="25"/>
        <v>4879.5</v>
      </c>
    </row>
    <row r="85" spans="1:17" ht="37.5" x14ac:dyDescent="0.2">
      <c r="A85" s="5" t="s">
        <v>0</v>
      </c>
      <c r="B85" s="5" t="s">
        <v>253</v>
      </c>
      <c r="C85" s="15">
        <v>902</v>
      </c>
      <c r="D85" s="15" t="s">
        <v>30</v>
      </c>
      <c r="E85" s="15" t="s">
        <v>4</v>
      </c>
      <c r="F85" s="15" t="s">
        <v>149</v>
      </c>
      <c r="G85" s="16" t="s">
        <v>0</v>
      </c>
      <c r="H85" s="23">
        <f t="shared" ref="H85:K85" si="26">H86+H87+H88</f>
        <v>3537.7</v>
      </c>
      <c r="I85" s="23">
        <f t="shared" si="26"/>
        <v>0</v>
      </c>
      <c r="J85" s="23">
        <f t="shared" ref="J85" si="27">J86+J87+J88</f>
        <v>4738.3</v>
      </c>
      <c r="K85" s="23">
        <f t="shared" si="26"/>
        <v>4879.5</v>
      </c>
    </row>
    <row r="86" spans="1:17" ht="75" x14ac:dyDescent="0.2">
      <c r="A86" s="5" t="s">
        <v>0</v>
      </c>
      <c r="B86" s="5" t="s">
        <v>16</v>
      </c>
      <c r="C86" s="15">
        <v>902</v>
      </c>
      <c r="D86" s="15" t="s">
        <v>30</v>
      </c>
      <c r="E86" s="15" t="s">
        <v>4</v>
      </c>
      <c r="F86" s="15" t="s">
        <v>149</v>
      </c>
      <c r="G86" s="16" t="s">
        <v>17</v>
      </c>
      <c r="H86" s="23">
        <v>3376.6</v>
      </c>
      <c r="I86" s="23"/>
      <c r="J86" s="23">
        <v>4092.6</v>
      </c>
      <c r="K86" s="23">
        <v>4223.7</v>
      </c>
    </row>
    <row r="87" spans="1:17" ht="37.5" x14ac:dyDescent="0.2">
      <c r="A87" s="5"/>
      <c r="B87" s="5" t="s">
        <v>161</v>
      </c>
      <c r="C87" s="15">
        <v>902</v>
      </c>
      <c r="D87" s="15" t="s">
        <v>30</v>
      </c>
      <c r="E87" s="15" t="s">
        <v>4</v>
      </c>
      <c r="F87" s="15" t="s">
        <v>149</v>
      </c>
      <c r="G87" s="16" t="s">
        <v>7</v>
      </c>
      <c r="H87" s="23">
        <v>159.4</v>
      </c>
      <c r="I87" s="23"/>
      <c r="J87" s="23">
        <v>622.5</v>
      </c>
      <c r="K87" s="23">
        <v>632.6</v>
      </c>
    </row>
    <row r="88" spans="1:17" ht="18.75" x14ac:dyDescent="0.2">
      <c r="A88" s="5"/>
      <c r="B88" s="5" t="s">
        <v>18</v>
      </c>
      <c r="C88" s="15">
        <v>902</v>
      </c>
      <c r="D88" s="15" t="s">
        <v>30</v>
      </c>
      <c r="E88" s="15" t="s">
        <v>4</v>
      </c>
      <c r="F88" s="15" t="s">
        <v>149</v>
      </c>
      <c r="G88" s="16" t="s">
        <v>19</v>
      </c>
      <c r="H88" s="23">
        <v>1.7</v>
      </c>
      <c r="I88" s="23"/>
      <c r="J88" s="23">
        <v>23.2</v>
      </c>
      <c r="K88" s="23">
        <v>23.2</v>
      </c>
    </row>
    <row r="89" spans="1:17" ht="56.25" x14ac:dyDescent="0.2">
      <c r="A89" s="5"/>
      <c r="B89" s="5" t="s">
        <v>254</v>
      </c>
      <c r="C89" s="15">
        <v>902</v>
      </c>
      <c r="D89" s="15" t="s">
        <v>30</v>
      </c>
      <c r="E89" s="15" t="s">
        <v>4</v>
      </c>
      <c r="F89" s="15" t="s">
        <v>276</v>
      </c>
      <c r="G89" s="16"/>
      <c r="H89" s="23" t="e">
        <f t="shared" ref="H89:K89" si="28">H90</f>
        <v>#REF!</v>
      </c>
      <c r="I89" s="23" t="e">
        <f t="shared" si="28"/>
        <v>#REF!</v>
      </c>
      <c r="J89" s="23">
        <f t="shared" si="28"/>
        <v>22706.7</v>
      </c>
      <c r="K89" s="23">
        <f t="shared" si="28"/>
        <v>23576.7</v>
      </c>
    </row>
    <row r="90" spans="1:17" ht="37.5" x14ac:dyDescent="0.2">
      <c r="A90" s="5" t="s">
        <v>0</v>
      </c>
      <c r="B90" s="5" t="s">
        <v>253</v>
      </c>
      <c r="C90" s="15">
        <v>902</v>
      </c>
      <c r="D90" s="15" t="s">
        <v>30</v>
      </c>
      <c r="E90" s="15" t="s">
        <v>4</v>
      </c>
      <c r="F90" s="15" t="s">
        <v>151</v>
      </c>
      <c r="G90" s="16" t="s">
        <v>0</v>
      </c>
      <c r="H90" s="23" t="e">
        <f>H91+H92+H93+#REF!</f>
        <v>#REF!</v>
      </c>
      <c r="I90" s="23" t="e">
        <f>I91+I92+I93+#REF!</f>
        <v>#REF!</v>
      </c>
      <c r="J90" s="23">
        <f>J91+J92+J93</f>
        <v>22706.7</v>
      </c>
      <c r="K90" s="23">
        <f>K91+K92+K93</f>
        <v>23576.7</v>
      </c>
    </row>
    <row r="91" spans="1:17" ht="75" x14ac:dyDescent="0.2">
      <c r="A91" s="5" t="s">
        <v>0</v>
      </c>
      <c r="B91" s="5" t="s">
        <v>16</v>
      </c>
      <c r="C91" s="15">
        <v>902</v>
      </c>
      <c r="D91" s="15" t="s">
        <v>30</v>
      </c>
      <c r="E91" s="15" t="s">
        <v>4</v>
      </c>
      <c r="F91" s="15" t="s">
        <v>151</v>
      </c>
      <c r="G91" s="16" t="s">
        <v>17</v>
      </c>
      <c r="H91" s="23">
        <v>14640.8</v>
      </c>
      <c r="I91" s="23"/>
      <c r="J91" s="23">
        <v>21760.2</v>
      </c>
      <c r="K91" s="23">
        <v>22630</v>
      </c>
    </row>
    <row r="92" spans="1:17" ht="37.5" x14ac:dyDescent="0.2">
      <c r="A92" s="21"/>
      <c r="B92" s="5" t="s">
        <v>161</v>
      </c>
      <c r="C92" s="15">
        <v>902</v>
      </c>
      <c r="D92" s="15" t="s">
        <v>30</v>
      </c>
      <c r="E92" s="15" t="s">
        <v>4</v>
      </c>
      <c r="F92" s="15" t="s">
        <v>151</v>
      </c>
      <c r="G92" s="16" t="s">
        <v>7</v>
      </c>
      <c r="H92" s="23">
        <v>499</v>
      </c>
      <c r="I92" s="23"/>
      <c r="J92" s="23">
        <v>931.5</v>
      </c>
      <c r="K92" s="23">
        <v>931.7</v>
      </c>
    </row>
    <row r="93" spans="1:17" ht="18.75" x14ac:dyDescent="0.2">
      <c r="A93" s="5" t="s">
        <v>0</v>
      </c>
      <c r="B93" s="5" t="s">
        <v>18</v>
      </c>
      <c r="C93" s="15">
        <v>902</v>
      </c>
      <c r="D93" s="15" t="s">
        <v>30</v>
      </c>
      <c r="E93" s="15" t="s">
        <v>4</v>
      </c>
      <c r="F93" s="15" t="s">
        <v>151</v>
      </c>
      <c r="G93" s="16" t="s">
        <v>19</v>
      </c>
      <c r="H93" s="23">
        <v>11.5</v>
      </c>
      <c r="I93" s="23"/>
      <c r="J93" s="23">
        <v>15</v>
      </c>
      <c r="K93" s="23">
        <v>15</v>
      </c>
    </row>
    <row r="94" spans="1:17" ht="37.5" x14ac:dyDescent="0.2">
      <c r="A94" s="21">
        <v>3</v>
      </c>
      <c r="B94" s="21" t="s">
        <v>68</v>
      </c>
      <c r="C94" s="20">
        <v>903</v>
      </c>
      <c r="D94" s="20" t="s">
        <v>0</v>
      </c>
      <c r="E94" s="20" t="s">
        <v>0</v>
      </c>
      <c r="F94" s="20" t="s">
        <v>0</v>
      </c>
      <c r="G94" s="22" t="s">
        <v>0</v>
      </c>
      <c r="H94" s="23">
        <f t="shared" ref="H94:I94" si="29">H95+H114</f>
        <v>16965.599999999999</v>
      </c>
      <c r="I94" s="23">
        <f t="shared" si="29"/>
        <v>12764.6</v>
      </c>
      <c r="J94" s="24">
        <f t="shared" ref="J94:K94" si="30">J95+J114</f>
        <v>26596.6</v>
      </c>
      <c r="K94" s="24">
        <f t="shared" si="30"/>
        <v>39363</v>
      </c>
      <c r="L94" s="2">
        <f>L120</f>
        <v>4789.8</v>
      </c>
      <c r="M94" s="2">
        <f>M120</f>
        <v>4789.8</v>
      </c>
      <c r="P94" s="1">
        <f>P119</f>
        <v>4812.5</v>
      </c>
      <c r="Q94" s="1">
        <f>Q119</f>
        <v>4812.5</v>
      </c>
    </row>
    <row r="95" spans="1:17" ht="18.75" x14ac:dyDescent="0.2">
      <c r="A95" s="5" t="s">
        <v>0</v>
      </c>
      <c r="B95" s="5" t="s">
        <v>33</v>
      </c>
      <c r="C95" s="15">
        <v>903</v>
      </c>
      <c r="D95" s="15" t="s">
        <v>15</v>
      </c>
      <c r="E95" s="15" t="s">
        <v>0</v>
      </c>
      <c r="F95" s="15" t="s">
        <v>0</v>
      </c>
      <c r="G95" s="16" t="s">
        <v>0</v>
      </c>
      <c r="H95" s="23">
        <f t="shared" ref="H95:I95" si="31">H96+H104+H108</f>
        <v>14807.5</v>
      </c>
      <c r="I95" s="23">
        <f t="shared" si="31"/>
        <v>7969</v>
      </c>
      <c r="J95" s="23">
        <f t="shared" ref="J95:K95" si="32">J96+J104+J108</f>
        <v>19622.699999999997</v>
      </c>
      <c r="K95" s="23">
        <f t="shared" si="32"/>
        <v>32389.1</v>
      </c>
    </row>
    <row r="96" spans="1:17" ht="37.5" x14ac:dyDescent="0.2">
      <c r="A96" s="5" t="s">
        <v>0</v>
      </c>
      <c r="B96" s="5" t="s">
        <v>44</v>
      </c>
      <c r="C96" s="15">
        <v>903</v>
      </c>
      <c r="D96" s="15" t="s">
        <v>15</v>
      </c>
      <c r="E96" s="15" t="s">
        <v>22</v>
      </c>
      <c r="F96" s="15" t="s">
        <v>0</v>
      </c>
      <c r="G96" s="16" t="s">
        <v>0</v>
      </c>
      <c r="H96" s="23">
        <f t="shared" ref="H96:K99" si="33">H97</f>
        <v>5993.7</v>
      </c>
      <c r="I96" s="23">
        <f t="shared" si="33"/>
        <v>0</v>
      </c>
      <c r="J96" s="23">
        <f t="shared" si="33"/>
        <v>7091.4</v>
      </c>
      <c r="K96" s="23">
        <f t="shared" si="33"/>
        <v>7358.3</v>
      </c>
    </row>
    <row r="97" spans="1:11" ht="37.5" x14ac:dyDescent="0.2">
      <c r="A97" s="5"/>
      <c r="B97" s="11" t="s">
        <v>69</v>
      </c>
      <c r="C97" s="15">
        <v>903</v>
      </c>
      <c r="D97" s="15" t="s">
        <v>15</v>
      </c>
      <c r="E97" s="15" t="s">
        <v>22</v>
      </c>
      <c r="F97" s="15" t="s">
        <v>154</v>
      </c>
      <c r="G97" s="16" t="s">
        <v>0</v>
      </c>
      <c r="H97" s="23">
        <f t="shared" si="33"/>
        <v>5993.7</v>
      </c>
      <c r="I97" s="23">
        <f t="shared" si="33"/>
        <v>0</v>
      </c>
      <c r="J97" s="23">
        <f t="shared" si="33"/>
        <v>7091.4</v>
      </c>
      <c r="K97" s="23">
        <f t="shared" si="33"/>
        <v>7358.3</v>
      </c>
    </row>
    <row r="98" spans="1:11" ht="40.5" customHeight="1" x14ac:dyDescent="0.2">
      <c r="A98" s="5" t="s">
        <v>0</v>
      </c>
      <c r="B98" s="11" t="s">
        <v>70</v>
      </c>
      <c r="C98" s="15">
        <v>903</v>
      </c>
      <c r="D98" s="15" t="s">
        <v>15</v>
      </c>
      <c r="E98" s="15" t="s">
        <v>22</v>
      </c>
      <c r="F98" s="15" t="s">
        <v>236</v>
      </c>
      <c r="G98" s="16" t="s">
        <v>0</v>
      </c>
      <c r="H98" s="23">
        <f t="shared" si="33"/>
        <v>5993.7</v>
      </c>
      <c r="I98" s="23">
        <f t="shared" si="33"/>
        <v>0</v>
      </c>
      <c r="J98" s="23">
        <f t="shared" si="33"/>
        <v>7091.4</v>
      </c>
      <c r="K98" s="23">
        <f t="shared" si="33"/>
        <v>7358.3</v>
      </c>
    </row>
    <row r="99" spans="1:11" ht="37.5" x14ac:dyDescent="0.2">
      <c r="A99" s="5" t="s">
        <v>0</v>
      </c>
      <c r="B99" s="11" t="s">
        <v>266</v>
      </c>
      <c r="C99" s="15">
        <v>903</v>
      </c>
      <c r="D99" s="15" t="s">
        <v>15</v>
      </c>
      <c r="E99" s="15" t="s">
        <v>22</v>
      </c>
      <c r="F99" s="15" t="s">
        <v>267</v>
      </c>
      <c r="G99" s="16"/>
      <c r="H99" s="23">
        <f t="shared" si="33"/>
        <v>5993.7</v>
      </c>
      <c r="I99" s="23">
        <f t="shared" si="33"/>
        <v>0</v>
      </c>
      <c r="J99" s="23">
        <f t="shared" si="33"/>
        <v>7091.4</v>
      </c>
      <c r="K99" s="23">
        <f t="shared" si="33"/>
        <v>7358.3</v>
      </c>
    </row>
    <row r="100" spans="1:11" ht="18.75" x14ac:dyDescent="0.2">
      <c r="A100" s="5" t="s">
        <v>0</v>
      </c>
      <c r="B100" s="5" t="s">
        <v>25</v>
      </c>
      <c r="C100" s="15">
        <v>903</v>
      </c>
      <c r="D100" s="15" t="s">
        <v>15</v>
      </c>
      <c r="E100" s="15" t="s">
        <v>22</v>
      </c>
      <c r="F100" s="15" t="s">
        <v>212</v>
      </c>
      <c r="G100" s="16" t="s">
        <v>0</v>
      </c>
      <c r="H100" s="23">
        <f t="shared" ref="H100:I100" si="34">H101+H102+H103</f>
        <v>5993.7</v>
      </c>
      <c r="I100" s="23">
        <f t="shared" si="34"/>
        <v>0</v>
      </c>
      <c r="J100" s="23">
        <f t="shared" ref="J100:K100" si="35">J101+J102+J103</f>
        <v>7091.4</v>
      </c>
      <c r="K100" s="23">
        <f t="shared" si="35"/>
        <v>7358.3</v>
      </c>
    </row>
    <row r="101" spans="1:11" ht="75" x14ac:dyDescent="0.2">
      <c r="A101" s="5" t="s">
        <v>0</v>
      </c>
      <c r="B101" s="5" t="s">
        <v>16</v>
      </c>
      <c r="C101" s="15">
        <v>903</v>
      </c>
      <c r="D101" s="15" t="s">
        <v>15</v>
      </c>
      <c r="E101" s="15" t="s">
        <v>22</v>
      </c>
      <c r="F101" s="15" t="s">
        <v>212</v>
      </c>
      <c r="G101" s="16" t="s">
        <v>17</v>
      </c>
      <c r="H101" s="23">
        <v>5617.7</v>
      </c>
      <c r="I101" s="23"/>
      <c r="J101" s="23">
        <v>6690.4</v>
      </c>
      <c r="K101" s="23">
        <v>6958.3</v>
      </c>
    </row>
    <row r="102" spans="1:11" ht="37.5" x14ac:dyDescent="0.2">
      <c r="A102" s="5" t="s">
        <v>0</v>
      </c>
      <c r="B102" s="5" t="s">
        <v>161</v>
      </c>
      <c r="C102" s="15">
        <v>903</v>
      </c>
      <c r="D102" s="15" t="s">
        <v>15</v>
      </c>
      <c r="E102" s="15" t="s">
        <v>22</v>
      </c>
      <c r="F102" s="15" t="s">
        <v>212</v>
      </c>
      <c r="G102" s="16" t="s">
        <v>7</v>
      </c>
      <c r="H102" s="23">
        <v>370.5</v>
      </c>
      <c r="I102" s="23"/>
      <c r="J102" s="23">
        <v>395.5</v>
      </c>
      <c r="K102" s="23">
        <v>400</v>
      </c>
    </row>
    <row r="103" spans="1:11" ht="18.75" x14ac:dyDescent="0.2">
      <c r="A103" s="5" t="s">
        <v>0</v>
      </c>
      <c r="B103" s="5" t="s">
        <v>18</v>
      </c>
      <c r="C103" s="15">
        <v>903</v>
      </c>
      <c r="D103" s="15" t="s">
        <v>15</v>
      </c>
      <c r="E103" s="15" t="s">
        <v>22</v>
      </c>
      <c r="F103" s="15" t="s">
        <v>212</v>
      </c>
      <c r="G103" s="16" t="s">
        <v>19</v>
      </c>
      <c r="H103" s="23">
        <v>5.5</v>
      </c>
      <c r="I103" s="23"/>
      <c r="J103" s="23">
        <v>5.5</v>
      </c>
      <c r="K103" s="23"/>
    </row>
    <row r="104" spans="1:11" ht="18.75" x14ac:dyDescent="0.2">
      <c r="A104" s="5" t="s">
        <v>0</v>
      </c>
      <c r="B104" s="5" t="s">
        <v>45</v>
      </c>
      <c r="C104" s="15">
        <v>903</v>
      </c>
      <c r="D104" s="15" t="s">
        <v>15</v>
      </c>
      <c r="E104" s="15" t="s">
        <v>46</v>
      </c>
      <c r="F104" s="15" t="s">
        <v>0</v>
      </c>
      <c r="G104" s="16" t="s">
        <v>0</v>
      </c>
      <c r="H104" s="23">
        <f t="shared" ref="H104:K106" si="36">H105</f>
        <v>8813.7999999999993</v>
      </c>
      <c r="I104" s="23">
        <f t="shared" si="36"/>
        <v>0</v>
      </c>
      <c r="J104" s="23">
        <f t="shared" si="36"/>
        <v>300</v>
      </c>
      <c r="K104" s="23">
        <f t="shared" si="36"/>
        <v>300</v>
      </c>
    </row>
    <row r="105" spans="1:11" ht="37.5" x14ac:dyDescent="0.2">
      <c r="A105" s="5" t="s">
        <v>0</v>
      </c>
      <c r="B105" s="28" t="s">
        <v>71</v>
      </c>
      <c r="C105" s="15">
        <v>903</v>
      </c>
      <c r="D105" s="15" t="s">
        <v>15</v>
      </c>
      <c r="E105" s="15" t="s">
        <v>46</v>
      </c>
      <c r="F105" s="15" t="s">
        <v>152</v>
      </c>
      <c r="G105" s="16" t="s">
        <v>0</v>
      </c>
      <c r="H105" s="23">
        <f t="shared" si="36"/>
        <v>8813.7999999999993</v>
      </c>
      <c r="I105" s="23">
        <f t="shared" si="36"/>
        <v>0</v>
      </c>
      <c r="J105" s="23">
        <f t="shared" si="36"/>
        <v>300</v>
      </c>
      <c r="K105" s="23">
        <f t="shared" si="36"/>
        <v>300</v>
      </c>
    </row>
    <row r="106" spans="1:11" ht="18.75" x14ac:dyDescent="0.2">
      <c r="A106" s="5" t="s">
        <v>0</v>
      </c>
      <c r="B106" s="5" t="s">
        <v>72</v>
      </c>
      <c r="C106" s="15">
        <v>903</v>
      </c>
      <c r="D106" s="15" t="s">
        <v>15</v>
      </c>
      <c r="E106" s="15" t="s">
        <v>46</v>
      </c>
      <c r="F106" s="15" t="s">
        <v>153</v>
      </c>
      <c r="G106" s="16" t="s">
        <v>0</v>
      </c>
      <c r="H106" s="23">
        <f t="shared" si="36"/>
        <v>8813.7999999999993</v>
      </c>
      <c r="I106" s="23">
        <f t="shared" si="36"/>
        <v>0</v>
      </c>
      <c r="J106" s="23">
        <f t="shared" si="36"/>
        <v>300</v>
      </c>
      <c r="K106" s="23">
        <f t="shared" si="36"/>
        <v>300</v>
      </c>
    </row>
    <row r="107" spans="1:11" ht="18.75" x14ac:dyDescent="0.2">
      <c r="A107" s="5" t="s">
        <v>0</v>
      </c>
      <c r="B107" s="5" t="s">
        <v>18</v>
      </c>
      <c r="C107" s="15">
        <v>903</v>
      </c>
      <c r="D107" s="15" t="s">
        <v>15</v>
      </c>
      <c r="E107" s="15" t="s">
        <v>46</v>
      </c>
      <c r="F107" s="15" t="s">
        <v>153</v>
      </c>
      <c r="G107" s="16" t="s">
        <v>19</v>
      </c>
      <c r="H107" s="23">
        <f>5300+3513.8</f>
        <v>8813.7999999999993</v>
      </c>
      <c r="I107" s="23"/>
      <c r="J107" s="23">
        <v>300</v>
      </c>
      <c r="K107" s="23">
        <v>300</v>
      </c>
    </row>
    <row r="108" spans="1:11" ht="18.75" x14ac:dyDescent="0.2">
      <c r="A108" s="5" t="s">
        <v>0</v>
      </c>
      <c r="B108" s="5" t="s">
        <v>47</v>
      </c>
      <c r="C108" s="6">
        <v>903</v>
      </c>
      <c r="D108" s="7" t="s">
        <v>15</v>
      </c>
      <c r="E108" s="7" t="s">
        <v>48</v>
      </c>
      <c r="F108" s="7" t="s">
        <v>0</v>
      </c>
      <c r="G108" s="8" t="s">
        <v>0</v>
      </c>
      <c r="H108" s="9"/>
      <c r="I108" s="10">
        <f t="shared" ref="I108:K109" si="37">I109</f>
        <v>7969</v>
      </c>
      <c r="J108" s="17">
        <f t="shared" si="37"/>
        <v>12231.3</v>
      </c>
      <c r="K108" s="17">
        <f t="shared" si="37"/>
        <v>24730.799999999999</v>
      </c>
    </row>
    <row r="109" spans="1:11" ht="37.5" x14ac:dyDescent="0.2">
      <c r="A109" s="5" t="s">
        <v>0</v>
      </c>
      <c r="B109" s="11" t="s">
        <v>69</v>
      </c>
      <c r="C109" s="6">
        <v>903</v>
      </c>
      <c r="D109" s="7" t="s">
        <v>15</v>
      </c>
      <c r="E109" s="7">
        <v>13</v>
      </c>
      <c r="F109" s="7" t="s">
        <v>154</v>
      </c>
      <c r="G109" s="8" t="s">
        <v>0</v>
      </c>
      <c r="H109" s="9"/>
      <c r="I109" s="10">
        <f t="shared" si="37"/>
        <v>7969</v>
      </c>
      <c r="J109" s="17">
        <f t="shared" si="37"/>
        <v>12231.3</v>
      </c>
      <c r="K109" s="17">
        <f t="shared" si="37"/>
        <v>24730.799999999999</v>
      </c>
    </row>
    <row r="110" spans="1:11" ht="18.75" x14ac:dyDescent="0.2">
      <c r="A110" s="5" t="s">
        <v>0</v>
      </c>
      <c r="B110" s="11" t="s">
        <v>385</v>
      </c>
      <c r="C110" s="6">
        <v>903</v>
      </c>
      <c r="D110" s="7" t="s">
        <v>15</v>
      </c>
      <c r="E110" s="7" t="s">
        <v>48</v>
      </c>
      <c r="F110" s="7" t="s">
        <v>386</v>
      </c>
      <c r="G110" s="8" t="s">
        <v>0</v>
      </c>
      <c r="H110" s="9"/>
      <c r="I110" s="12">
        <f t="shared" ref="I110:K110" si="38">I111</f>
        <v>7969</v>
      </c>
      <c r="J110" s="17">
        <f t="shared" si="38"/>
        <v>12231.3</v>
      </c>
      <c r="K110" s="17">
        <f t="shared" si="38"/>
        <v>24730.799999999999</v>
      </c>
    </row>
    <row r="111" spans="1:11" ht="37.5" x14ac:dyDescent="0.2">
      <c r="A111" s="5" t="s">
        <v>0</v>
      </c>
      <c r="B111" s="11" t="s">
        <v>387</v>
      </c>
      <c r="C111" s="7">
        <v>903</v>
      </c>
      <c r="D111" s="7" t="s">
        <v>15</v>
      </c>
      <c r="E111" s="7" t="s">
        <v>48</v>
      </c>
      <c r="F111" s="7" t="s">
        <v>388</v>
      </c>
      <c r="G111" s="8" t="s">
        <v>0</v>
      </c>
      <c r="H111" s="9"/>
      <c r="I111" s="12">
        <f t="shared" ref="I111:K112" si="39">I112</f>
        <v>7969</v>
      </c>
      <c r="J111" s="17">
        <f t="shared" si="39"/>
        <v>12231.3</v>
      </c>
      <c r="K111" s="17">
        <f t="shared" si="39"/>
        <v>24730.799999999999</v>
      </c>
    </row>
    <row r="112" spans="1:11" ht="18.75" x14ac:dyDescent="0.2">
      <c r="A112" s="5"/>
      <c r="B112" s="11" t="s">
        <v>389</v>
      </c>
      <c r="C112" s="7">
        <v>903</v>
      </c>
      <c r="D112" s="7" t="s">
        <v>15</v>
      </c>
      <c r="E112" s="7" t="s">
        <v>48</v>
      </c>
      <c r="F112" s="7" t="s">
        <v>390</v>
      </c>
      <c r="G112" s="8" t="s">
        <v>0</v>
      </c>
      <c r="H112" s="9"/>
      <c r="I112" s="12">
        <f t="shared" si="39"/>
        <v>7969</v>
      </c>
      <c r="J112" s="17">
        <f t="shared" si="39"/>
        <v>12231.3</v>
      </c>
      <c r="K112" s="17">
        <f t="shared" si="39"/>
        <v>24730.799999999999</v>
      </c>
    </row>
    <row r="113" spans="1:17" ht="18.75" x14ac:dyDescent="0.2">
      <c r="A113" s="5"/>
      <c r="B113" s="11" t="s">
        <v>18</v>
      </c>
      <c r="C113" s="7">
        <v>903</v>
      </c>
      <c r="D113" s="7" t="s">
        <v>15</v>
      </c>
      <c r="E113" s="7" t="s">
        <v>48</v>
      </c>
      <c r="F113" s="7" t="s">
        <v>390</v>
      </c>
      <c r="G113" s="8">
        <v>800</v>
      </c>
      <c r="H113" s="9"/>
      <c r="I113" s="12">
        <v>7969</v>
      </c>
      <c r="J113" s="17">
        <v>12231.3</v>
      </c>
      <c r="K113" s="17">
        <v>24730.799999999999</v>
      </c>
    </row>
    <row r="114" spans="1:17" ht="18.75" x14ac:dyDescent="0.2">
      <c r="A114" s="5" t="s">
        <v>0</v>
      </c>
      <c r="B114" s="5" t="s">
        <v>23</v>
      </c>
      <c r="C114" s="15">
        <v>903</v>
      </c>
      <c r="D114" s="15" t="s">
        <v>49</v>
      </c>
      <c r="E114" s="15" t="s">
        <v>0</v>
      </c>
      <c r="F114" s="15" t="s">
        <v>0</v>
      </c>
      <c r="G114" s="16" t="s">
        <v>0</v>
      </c>
      <c r="H114" s="23">
        <f t="shared" ref="H114:K117" si="40">H115</f>
        <v>2158.1</v>
      </c>
      <c r="I114" s="23">
        <f t="shared" si="40"/>
        <v>4795.6000000000004</v>
      </c>
      <c r="J114" s="23">
        <f t="shared" si="40"/>
        <v>6973.9</v>
      </c>
      <c r="K114" s="23">
        <f t="shared" si="40"/>
        <v>6973.9</v>
      </c>
    </row>
    <row r="115" spans="1:17" ht="37.5" x14ac:dyDescent="0.2">
      <c r="A115" s="5"/>
      <c r="B115" s="5" t="s">
        <v>50</v>
      </c>
      <c r="C115" s="15">
        <v>903</v>
      </c>
      <c r="D115" s="15" t="s">
        <v>49</v>
      </c>
      <c r="E115" s="15" t="s">
        <v>15</v>
      </c>
      <c r="F115" s="15" t="s">
        <v>0</v>
      </c>
      <c r="G115" s="16" t="s">
        <v>0</v>
      </c>
      <c r="H115" s="23">
        <f t="shared" si="40"/>
        <v>2158.1</v>
      </c>
      <c r="I115" s="23">
        <f t="shared" si="40"/>
        <v>4795.6000000000004</v>
      </c>
      <c r="J115" s="23">
        <f t="shared" si="40"/>
        <v>6973.9</v>
      </c>
      <c r="K115" s="23">
        <f t="shared" si="40"/>
        <v>6973.9</v>
      </c>
    </row>
    <row r="116" spans="1:17" ht="37.5" x14ac:dyDescent="0.2">
      <c r="A116" s="5" t="s">
        <v>0</v>
      </c>
      <c r="B116" s="11" t="s">
        <v>69</v>
      </c>
      <c r="C116" s="15">
        <v>903</v>
      </c>
      <c r="D116" s="15">
        <v>14</v>
      </c>
      <c r="E116" s="15" t="s">
        <v>15</v>
      </c>
      <c r="F116" s="15" t="s">
        <v>154</v>
      </c>
      <c r="G116" s="16" t="s">
        <v>0</v>
      </c>
      <c r="H116" s="23">
        <f t="shared" si="40"/>
        <v>2158.1</v>
      </c>
      <c r="I116" s="23">
        <f t="shared" si="40"/>
        <v>4795.6000000000004</v>
      </c>
      <c r="J116" s="23">
        <f t="shared" si="40"/>
        <v>6973.9</v>
      </c>
      <c r="K116" s="23">
        <f t="shared" si="40"/>
        <v>6973.9</v>
      </c>
    </row>
    <row r="117" spans="1:17" ht="56.25" x14ac:dyDescent="0.2">
      <c r="A117" s="5"/>
      <c r="B117" s="5" t="s">
        <v>241</v>
      </c>
      <c r="C117" s="15">
        <v>903</v>
      </c>
      <c r="D117" s="15">
        <v>14</v>
      </c>
      <c r="E117" s="15" t="s">
        <v>15</v>
      </c>
      <c r="F117" s="15" t="s">
        <v>155</v>
      </c>
      <c r="G117" s="16"/>
      <c r="H117" s="23">
        <f>H118</f>
        <v>2158.1</v>
      </c>
      <c r="I117" s="23">
        <f t="shared" si="40"/>
        <v>4795.6000000000004</v>
      </c>
      <c r="J117" s="23">
        <f t="shared" si="40"/>
        <v>6973.9</v>
      </c>
      <c r="K117" s="23">
        <f t="shared" si="40"/>
        <v>6973.9</v>
      </c>
    </row>
    <row r="118" spans="1:17" ht="18.75" x14ac:dyDescent="0.2">
      <c r="A118" s="5"/>
      <c r="B118" s="5" t="s">
        <v>240</v>
      </c>
      <c r="C118" s="15">
        <v>903</v>
      </c>
      <c r="D118" s="15" t="s">
        <v>49</v>
      </c>
      <c r="E118" s="15" t="s">
        <v>15</v>
      </c>
      <c r="F118" s="15" t="s">
        <v>156</v>
      </c>
      <c r="G118" s="16" t="s">
        <v>0</v>
      </c>
      <c r="H118" s="23">
        <f t="shared" ref="H118:I118" si="41">H121+H120</f>
        <v>2158.1</v>
      </c>
      <c r="I118" s="23">
        <f t="shared" si="41"/>
        <v>4795.6000000000004</v>
      </c>
      <c r="J118" s="23">
        <f t="shared" ref="J118:K118" si="42">J121+J120</f>
        <v>6973.9</v>
      </c>
      <c r="K118" s="23">
        <f t="shared" si="42"/>
        <v>6973.9</v>
      </c>
    </row>
    <row r="119" spans="1:17" ht="37.5" x14ac:dyDescent="0.2">
      <c r="A119" s="5" t="s">
        <v>0</v>
      </c>
      <c r="B119" s="5" t="s">
        <v>476</v>
      </c>
      <c r="C119" s="15">
        <v>903</v>
      </c>
      <c r="D119" s="15" t="s">
        <v>49</v>
      </c>
      <c r="E119" s="15" t="s">
        <v>15</v>
      </c>
      <c r="F119" s="15" t="s">
        <v>294</v>
      </c>
      <c r="G119" s="16" t="s">
        <v>0</v>
      </c>
      <c r="H119" s="23">
        <f>H120</f>
        <v>0</v>
      </c>
      <c r="I119" s="23">
        <f>I120</f>
        <v>4795.6000000000004</v>
      </c>
      <c r="J119" s="23">
        <f>J120</f>
        <v>4812.5</v>
      </c>
      <c r="K119" s="23">
        <f>K120</f>
        <v>4812.5</v>
      </c>
      <c r="P119" s="1">
        <v>4812.5</v>
      </c>
      <c r="Q119" s="1">
        <v>4812.5</v>
      </c>
    </row>
    <row r="120" spans="1:17" ht="18.75" x14ac:dyDescent="0.2">
      <c r="A120" s="5" t="s">
        <v>0</v>
      </c>
      <c r="B120" s="5" t="s">
        <v>23</v>
      </c>
      <c r="C120" s="15">
        <v>903</v>
      </c>
      <c r="D120" s="15" t="s">
        <v>49</v>
      </c>
      <c r="E120" s="15" t="s">
        <v>15</v>
      </c>
      <c r="F120" s="15" t="s">
        <v>294</v>
      </c>
      <c r="G120" s="16" t="s">
        <v>24</v>
      </c>
      <c r="H120" s="23"/>
      <c r="I120" s="23">
        <v>4795.6000000000004</v>
      </c>
      <c r="J120" s="23">
        <v>4812.5</v>
      </c>
      <c r="K120" s="23">
        <v>4812.5</v>
      </c>
      <c r="L120" s="23">
        <v>4789.8</v>
      </c>
      <c r="M120" s="23">
        <v>4789.8</v>
      </c>
    </row>
    <row r="121" spans="1:17" ht="37.5" x14ac:dyDescent="0.2">
      <c r="A121" s="21"/>
      <c r="B121" s="5" t="s">
        <v>242</v>
      </c>
      <c r="C121" s="15">
        <v>903</v>
      </c>
      <c r="D121" s="15" t="s">
        <v>49</v>
      </c>
      <c r="E121" s="15" t="s">
        <v>15</v>
      </c>
      <c r="F121" s="15" t="s">
        <v>243</v>
      </c>
      <c r="G121" s="16" t="s">
        <v>0</v>
      </c>
      <c r="H121" s="23">
        <f t="shared" ref="H121:K121" si="43">H122</f>
        <v>2158.1</v>
      </c>
      <c r="I121" s="23">
        <f t="shared" si="43"/>
        <v>0</v>
      </c>
      <c r="J121" s="23">
        <f t="shared" si="43"/>
        <v>2161.4</v>
      </c>
      <c r="K121" s="23">
        <f t="shared" si="43"/>
        <v>2161.4</v>
      </c>
    </row>
    <row r="122" spans="1:17" ht="18.75" x14ac:dyDescent="0.2">
      <c r="A122" s="5" t="s">
        <v>0</v>
      </c>
      <c r="B122" s="5" t="s">
        <v>23</v>
      </c>
      <c r="C122" s="15">
        <v>903</v>
      </c>
      <c r="D122" s="15" t="s">
        <v>49</v>
      </c>
      <c r="E122" s="15" t="s">
        <v>15</v>
      </c>
      <c r="F122" s="15" t="s">
        <v>243</v>
      </c>
      <c r="G122" s="16" t="s">
        <v>24</v>
      </c>
      <c r="H122" s="23">
        <v>2158.1</v>
      </c>
      <c r="I122" s="23"/>
      <c r="J122" s="23">
        <v>2161.4</v>
      </c>
      <c r="K122" s="23">
        <v>2161.4</v>
      </c>
    </row>
    <row r="123" spans="1:17" ht="37.5" x14ac:dyDescent="0.2">
      <c r="A123" s="21">
        <v>4</v>
      </c>
      <c r="B123" s="21" t="s">
        <v>73</v>
      </c>
      <c r="C123" s="20">
        <v>905</v>
      </c>
      <c r="D123" s="20" t="s">
        <v>0</v>
      </c>
      <c r="E123" s="20" t="s">
        <v>0</v>
      </c>
      <c r="F123" s="20" t="s">
        <v>0</v>
      </c>
      <c r="G123" s="22" t="s">
        <v>0</v>
      </c>
      <c r="H123" s="23" t="e">
        <f>H124+H281</f>
        <v>#REF!</v>
      </c>
      <c r="I123" s="23" t="e">
        <f>I124+I281</f>
        <v>#REF!</v>
      </c>
      <c r="J123" s="24">
        <f>J124+J281</f>
        <v>578976.1</v>
      </c>
      <c r="K123" s="24">
        <f>K124+K281</f>
        <v>607715.89999999991</v>
      </c>
      <c r="L123" s="2">
        <f>L140+L143+L164+L179+L182+L185+L188+L191+L194+L230+L241+L245+L287+L290+L292+L294+L296</f>
        <v>336633.1999999999</v>
      </c>
      <c r="M123" s="2">
        <f>M140+M143+M164+M179+M182+M185+M188+M191+M194+M230+M241+M245+M287+M290+M292+M294+M296</f>
        <v>340966.89999999997</v>
      </c>
      <c r="P123" s="1">
        <f>P139+P142+P163+P178+P181+P184+P186+P190+P194+P229+P240+P244+P286+P289+P291+P295+P197+P148</f>
        <v>364114</v>
      </c>
      <c r="Q123" s="1">
        <f>Q139+Q142+Q163+Q178+Q181+Q184+Q186+Q190+Q194+Q229+Q240+Q244+Q286+Q289+Q291+Q295+Q197+Q148</f>
        <v>390388.4</v>
      </c>
    </row>
    <row r="124" spans="1:17" ht="18.75" x14ac:dyDescent="0.2">
      <c r="A124" s="5" t="s">
        <v>0</v>
      </c>
      <c r="B124" s="5" t="s">
        <v>8</v>
      </c>
      <c r="C124" s="15">
        <v>905</v>
      </c>
      <c r="D124" s="15" t="s">
        <v>9</v>
      </c>
      <c r="E124" s="15" t="s">
        <v>0</v>
      </c>
      <c r="F124" s="15" t="s">
        <v>0</v>
      </c>
      <c r="G124" s="16" t="s">
        <v>0</v>
      </c>
      <c r="H124" s="23" t="e">
        <f>H125+H155+H214+H234+H242</f>
        <v>#REF!</v>
      </c>
      <c r="I124" s="23" t="e">
        <f>I125+I155+I214+I234+I242</f>
        <v>#REF!</v>
      </c>
      <c r="J124" s="23">
        <f>J125+J155+J214+J234+J242</f>
        <v>559445.5</v>
      </c>
      <c r="K124" s="23">
        <f>K125+K155+K214+K234+K242</f>
        <v>588185.29999999993</v>
      </c>
    </row>
    <row r="125" spans="1:17" ht="18.75" x14ac:dyDescent="0.2">
      <c r="A125" s="5" t="s">
        <v>0</v>
      </c>
      <c r="B125" s="5" t="s">
        <v>36</v>
      </c>
      <c r="C125" s="15">
        <v>905</v>
      </c>
      <c r="D125" s="15" t="s">
        <v>9</v>
      </c>
      <c r="E125" s="15" t="s">
        <v>15</v>
      </c>
      <c r="F125" s="15" t="s">
        <v>0</v>
      </c>
      <c r="G125" s="16" t="s">
        <v>0</v>
      </c>
      <c r="H125" s="23" t="e">
        <f>H126+H152</f>
        <v>#REF!</v>
      </c>
      <c r="I125" s="23" t="e">
        <f>I126+I152</f>
        <v>#REF!</v>
      </c>
      <c r="J125" s="23">
        <f>J126+J152+J144+J149</f>
        <v>162043.9</v>
      </c>
      <c r="K125" s="23">
        <f>K126+K152+K144+K149</f>
        <v>171194.1</v>
      </c>
    </row>
    <row r="126" spans="1:17" ht="37.5" x14ac:dyDescent="0.2">
      <c r="A126" s="5"/>
      <c r="B126" s="11" t="s">
        <v>74</v>
      </c>
      <c r="C126" s="15">
        <v>905</v>
      </c>
      <c r="D126" s="15" t="s">
        <v>9</v>
      </c>
      <c r="E126" s="15" t="s">
        <v>15</v>
      </c>
      <c r="F126" s="15" t="s">
        <v>157</v>
      </c>
      <c r="G126" s="16" t="s">
        <v>0</v>
      </c>
      <c r="H126" s="23" t="e">
        <f t="shared" ref="H126:K126" si="44">H127</f>
        <v>#REF!</v>
      </c>
      <c r="I126" s="23" t="e">
        <f t="shared" si="44"/>
        <v>#REF!</v>
      </c>
      <c r="J126" s="23">
        <f t="shared" si="44"/>
        <v>161272.9</v>
      </c>
      <c r="K126" s="23">
        <f t="shared" si="44"/>
        <v>171065.1</v>
      </c>
    </row>
    <row r="127" spans="1:17" ht="18.75" x14ac:dyDescent="0.2">
      <c r="A127" s="5"/>
      <c r="B127" s="11" t="s">
        <v>75</v>
      </c>
      <c r="C127" s="15">
        <v>905</v>
      </c>
      <c r="D127" s="15" t="s">
        <v>9</v>
      </c>
      <c r="E127" s="15" t="s">
        <v>15</v>
      </c>
      <c r="F127" s="15" t="s">
        <v>158</v>
      </c>
      <c r="G127" s="16" t="s">
        <v>0</v>
      </c>
      <c r="H127" s="23" t="e">
        <f>H128+#REF!+H136+H141</f>
        <v>#REF!</v>
      </c>
      <c r="I127" s="23" t="e">
        <f>I128+#REF!+I136+I141</f>
        <v>#REF!</v>
      </c>
      <c r="J127" s="23">
        <f>J128+J136+J141+J130+J132+J134</f>
        <v>161272.9</v>
      </c>
      <c r="K127" s="23">
        <f>K128+K136+K141+K130+K132+K134</f>
        <v>171065.1</v>
      </c>
    </row>
    <row r="128" spans="1:17" ht="37.5" x14ac:dyDescent="0.2">
      <c r="A128" s="5"/>
      <c r="B128" s="11" t="s">
        <v>160</v>
      </c>
      <c r="C128" s="15">
        <v>905</v>
      </c>
      <c r="D128" s="15" t="s">
        <v>9</v>
      </c>
      <c r="E128" s="15" t="s">
        <v>15</v>
      </c>
      <c r="F128" s="15" t="s">
        <v>159</v>
      </c>
      <c r="G128" s="16"/>
      <c r="H128" s="23">
        <f t="shared" ref="H128:K128" si="45">H129</f>
        <v>1788.3</v>
      </c>
      <c r="I128" s="23">
        <f t="shared" si="45"/>
        <v>0</v>
      </c>
      <c r="J128" s="23">
        <f t="shared" si="45"/>
        <v>15</v>
      </c>
      <c r="K128" s="23">
        <f t="shared" si="45"/>
        <v>5</v>
      </c>
    </row>
    <row r="129" spans="1:17" ht="37.5" x14ac:dyDescent="0.2">
      <c r="A129" s="5"/>
      <c r="B129" s="5" t="s">
        <v>10</v>
      </c>
      <c r="C129" s="15">
        <v>905</v>
      </c>
      <c r="D129" s="15" t="s">
        <v>9</v>
      </c>
      <c r="E129" s="15" t="s">
        <v>15</v>
      </c>
      <c r="F129" s="15" t="s">
        <v>159</v>
      </c>
      <c r="G129" s="16" t="s">
        <v>11</v>
      </c>
      <c r="H129" s="23">
        <v>1788.3</v>
      </c>
      <c r="I129" s="23"/>
      <c r="J129" s="23">
        <v>15</v>
      </c>
      <c r="K129" s="23">
        <v>5</v>
      </c>
    </row>
    <row r="130" spans="1:17" ht="56.25" hidden="1" x14ac:dyDescent="0.2">
      <c r="A130" s="5"/>
      <c r="B130" s="11" t="s">
        <v>422</v>
      </c>
      <c r="C130" s="15">
        <v>905</v>
      </c>
      <c r="D130" s="15" t="s">
        <v>9</v>
      </c>
      <c r="E130" s="15" t="s">
        <v>15</v>
      </c>
      <c r="F130" s="15" t="s">
        <v>423</v>
      </c>
      <c r="G130" s="16"/>
      <c r="H130" s="23">
        <f t="shared" ref="H130:J130" si="46">H131</f>
        <v>450</v>
      </c>
      <c r="I130" s="23">
        <f t="shared" si="46"/>
        <v>0</v>
      </c>
      <c r="J130" s="23">
        <f t="shared" si="46"/>
        <v>0</v>
      </c>
      <c r="K130" s="23">
        <f>K131</f>
        <v>0</v>
      </c>
    </row>
    <row r="131" spans="1:17" ht="37.5" hidden="1" x14ac:dyDescent="0.2">
      <c r="A131" s="5"/>
      <c r="B131" s="5" t="s">
        <v>10</v>
      </c>
      <c r="C131" s="15">
        <v>905</v>
      </c>
      <c r="D131" s="15" t="s">
        <v>9</v>
      </c>
      <c r="E131" s="15" t="s">
        <v>15</v>
      </c>
      <c r="F131" s="15" t="s">
        <v>423</v>
      </c>
      <c r="G131" s="16" t="s">
        <v>11</v>
      </c>
      <c r="H131" s="23">
        <v>450</v>
      </c>
      <c r="I131" s="23"/>
      <c r="J131" s="23">
        <v>0</v>
      </c>
      <c r="K131" s="29">
        <v>0</v>
      </c>
    </row>
    <row r="132" spans="1:17" ht="18.75" hidden="1" x14ac:dyDescent="0.2">
      <c r="A132" s="5"/>
      <c r="B132" s="5" t="s">
        <v>424</v>
      </c>
      <c r="C132" s="15">
        <v>905</v>
      </c>
      <c r="D132" s="15" t="s">
        <v>9</v>
      </c>
      <c r="E132" s="15" t="s">
        <v>15</v>
      </c>
      <c r="F132" s="15" t="s">
        <v>425</v>
      </c>
      <c r="G132" s="16"/>
      <c r="H132" s="23"/>
      <c r="I132" s="23"/>
      <c r="J132" s="23">
        <f>J133</f>
        <v>0</v>
      </c>
      <c r="K132" s="23">
        <f>K133</f>
        <v>0</v>
      </c>
    </row>
    <row r="133" spans="1:17" ht="37.5" hidden="1" x14ac:dyDescent="0.2">
      <c r="A133" s="5"/>
      <c r="B133" s="5" t="s">
        <v>10</v>
      </c>
      <c r="C133" s="15">
        <v>905</v>
      </c>
      <c r="D133" s="15" t="s">
        <v>9</v>
      </c>
      <c r="E133" s="15" t="s">
        <v>15</v>
      </c>
      <c r="F133" s="15" t="s">
        <v>425</v>
      </c>
      <c r="G133" s="16" t="s">
        <v>11</v>
      </c>
      <c r="H133" s="23"/>
      <c r="I133" s="23"/>
      <c r="J133" s="23">
        <v>0</v>
      </c>
      <c r="K133" s="29">
        <v>0</v>
      </c>
    </row>
    <row r="134" spans="1:17" ht="56.25" hidden="1" x14ac:dyDescent="0.2">
      <c r="A134" s="5"/>
      <c r="B134" s="5" t="s">
        <v>426</v>
      </c>
      <c r="C134" s="15">
        <v>905</v>
      </c>
      <c r="D134" s="15" t="s">
        <v>9</v>
      </c>
      <c r="E134" s="15" t="s">
        <v>15</v>
      </c>
      <c r="F134" s="15" t="s">
        <v>427</v>
      </c>
      <c r="G134" s="16"/>
      <c r="H134" s="23"/>
      <c r="I134" s="23"/>
      <c r="J134" s="23">
        <f>J135</f>
        <v>0</v>
      </c>
      <c r="K134" s="23">
        <f>K135</f>
        <v>0</v>
      </c>
    </row>
    <row r="135" spans="1:17" ht="37.5" hidden="1" x14ac:dyDescent="0.2">
      <c r="A135" s="5"/>
      <c r="B135" s="5" t="s">
        <v>10</v>
      </c>
      <c r="C135" s="15">
        <v>905</v>
      </c>
      <c r="D135" s="15" t="s">
        <v>9</v>
      </c>
      <c r="E135" s="15" t="s">
        <v>15</v>
      </c>
      <c r="F135" s="15" t="s">
        <v>427</v>
      </c>
      <c r="G135" s="16" t="s">
        <v>11</v>
      </c>
      <c r="H135" s="23"/>
      <c r="I135" s="23"/>
      <c r="J135" s="23"/>
      <c r="K135" s="23"/>
    </row>
    <row r="136" spans="1:17" ht="37.5" x14ac:dyDescent="0.2">
      <c r="A136" s="5"/>
      <c r="B136" s="5" t="s">
        <v>244</v>
      </c>
      <c r="C136" s="15">
        <v>905</v>
      </c>
      <c r="D136" s="15" t="s">
        <v>9</v>
      </c>
      <c r="E136" s="15" t="s">
        <v>15</v>
      </c>
      <c r="F136" s="15" t="s">
        <v>221</v>
      </c>
      <c r="G136" s="16"/>
      <c r="H136" s="23" t="e">
        <f>H137+H139+#REF!</f>
        <v>#REF!</v>
      </c>
      <c r="I136" s="23" t="e">
        <f>I137+I139+#REF!</f>
        <v>#REF!</v>
      </c>
      <c r="J136" s="23">
        <f>J137+J139</f>
        <v>158720.9</v>
      </c>
      <c r="K136" s="23">
        <f>K137+K139</f>
        <v>168523.1</v>
      </c>
    </row>
    <row r="137" spans="1:17" ht="37.5" x14ac:dyDescent="0.2">
      <c r="A137" s="5"/>
      <c r="B137" s="5" t="s">
        <v>62</v>
      </c>
      <c r="C137" s="15">
        <v>905</v>
      </c>
      <c r="D137" s="15" t="s">
        <v>9</v>
      </c>
      <c r="E137" s="15" t="s">
        <v>15</v>
      </c>
      <c r="F137" s="15" t="s">
        <v>162</v>
      </c>
      <c r="G137" s="16"/>
      <c r="H137" s="23">
        <f t="shared" ref="H137:K137" si="47">H138</f>
        <v>48941.700000000004</v>
      </c>
      <c r="I137" s="23">
        <f t="shared" si="47"/>
        <v>0</v>
      </c>
      <c r="J137" s="23">
        <f t="shared" si="47"/>
        <v>68471.899999999994</v>
      </c>
      <c r="K137" s="23">
        <f t="shared" si="47"/>
        <v>63581</v>
      </c>
    </row>
    <row r="138" spans="1:17" ht="37.5" x14ac:dyDescent="0.2">
      <c r="A138" s="5"/>
      <c r="B138" s="5" t="s">
        <v>10</v>
      </c>
      <c r="C138" s="15">
        <v>905</v>
      </c>
      <c r="D138" s="15" t="s">
        <v>9</v>
      </c>
      <c r="E138" s="15" t="s">
        <v>15</v>
      </c>
      <c r="F138" s="15" t="s">
        <v>162</v>
      </c>
      <c r="G138" s="16">
        <v>600</v>
      </c>
      <c r="H138" s="23">
        <f>54514.9-5294.5-278.7</f>
        <v>48941.700000000004</v>
      </c>
      <c r="I138" s="23"/>
      <c r="J138" s="23">
        <f>84696.7-10000-6224.8</f>
        <v>68471.899999999994</v>
      </c>
      <c r="K138" s="23">
        <f>86297.2-10000-12716.2</f>
        <v>63581</v>
      </c>
    </row>
    <row r="139" spans="1:17" ht="57.75" customHeight="1" x14ac:dyDescent="0.2">
      <c r="A139" s="5"/>
      <c r="B139" s="5" t="s">
        <v>164</v>
      </c>
      <c r="C139" s="15">
        <v>905</v>
      </c>
      <c r="D139" s="15" t="s">
        <v>9</v>
      </c>
      <c r="E139" s="15" t="s">
        <v>15</v>
      </c>
      <c r="F139" s="15" t="s">
        <v>163</v>
      </c>
      <c r="G139" s="16" t="s">
        <v>0</v>
      </c>
      <c r="H139" s="23">
        <f t="shared" ref="H139:K139" si="48">H140</f>
        <v>0</v>
      </c>
      <c r="I139" s="23">
        <f t="shared" si="48"/>
        <v>63957</v>
      </c>
      <c r="J139" s="23">
        <f t="shared" si="48"/>
        <v>90249</v>
      </c>
      <c r="K139" s="23">
        <f t="shared" si="48"/>
        <v>104942.1</v>
      </c>
      <c r="P139" s="1">
        <v>90249</v>
      </c>
      <c r="Q139" s="1">
        <v>104942.1</v>
      </c>
    </row>
    <row r="140" spans="1:17" ht="37.5" x14ac:dyDescent="0.2">
      <c r="A140" s="5"/>
      <c r="B140" s="5" t="s">
        <v>10</v>
      </c>
      <c r="C140" s="15">
        <v>905</v>
      </c>
      <c r="D140" s="15" t="s">
        <v>9</v>
      </c>
      <c r="E140" s="15" t="s">
        <v>15</v>
      </c>
      <c r="F140" s="15" t="s">
        <v>163</v>
      </c>
      <c r="G140" s="16">
        <v>600</v>
      </c>
      <c r="H140" s="23"/>
      <c r="I140" s="23">
        <v>63957</v>
      </c>
      <c r="J140" s="23">
        <v>90249</v>
      </c>
      <c r="K140" s="23">
        <v>104942.1</v>
      </c>
      <c r="L140" s="23">
        <v>78624.5</v>
      </c>
      <c r="M140" s="23">
        <v>78624.5</v>
      </c>
    </row>
    <row r="141" spans="1:17" ht="56.25" customHeight="1" x14ac:dyDescent="0.2">
      <c r="A141" s="5"/>
      <c r="B141" s="5" t="s">
        <v>367</v>
      </c>
      <c r="C141" s="15">
        <v>905</v>
      </c>
      <c r="D141" s="25" t="s">
        <v>9</v>
      </c>
      <c r="E141" s="25" t="s">
        <v>15</v>
      </c>
      <c r="F141" s="15" t="s">
        <v>372</v>
      </c>
      <c r="G141" s="16"/>
      <c r="H141" s="23">
        <f>H142</f>
        <v>0</v>
      </c>
      <c r="I141" s="23">
        <f t="shared" ref="I141:K141" si="49">I142</f>
        <v>1900</v>
      </c>
      <c r="J141" s="23">
        <f t="shared" si="49"/>
        <v>2537</v>
      </c>
      <c r="K141" s="23">
        <f t="shared" si="49"/>
        <v>2537</v>
      </c>
    </row>
    <row r="142" spans="1:17" ht="22.5" customHeight="1" x14ac:dyDescent="0.2">
      <c r="A142" s="5"/>
      <c r="B142" s="5" t="s">
        <v>121</v>
      </c>
      <c r="C142" s="15">
        <v>905</v>
      </c>
      <c r="D142" s="25" t="s">
        <v>9</v>
      </c>
      <c r="E142" s="25" t="s">
        <v>15</v>
      </c>
      <c r="F142" s="15" t="s">
        <v>235</v>
      </c>
      <c r="G142" s="16"/>
      <c r="H142" s="23">
        <f t="shared" ref="H142:K142" si="50">H143</f>
        <v>0</v>
      </c>
      <c r="I142" s="23">
        <f t="shared" si="50"/>
        <v>1900</v>
      </c>
      <c r="J142" s="23">
        <f t="shared" si="50"/>
        <v>2537</v>
      </c>
      <c r="K142" s="23">
        <f t="shared" si="50"/>
        <v>2537</v>
      </c>
      <c r="P142" s="1">
        <v>2537</v>
      </c>
      <c r="Q142" s="1">
        <v>2537</v>
      </c>
    </row>
    <row r="143" spans="1:17" ht="37.5" x14ac:dyDescent="0.2">
      <c r="A143" s="5"/>
      <c r="B143" s="5" t="s">
        <v>10</v>
      </c>
      <c r="C143" s="15">
        <v>905</v>
      </c>
      <c r="D143" s="25" t="s">
        <v>9</v>
      </c>
      <c r="E143" s="25" t="s">
        <v>15</v>
      </c>
      <c r="F143" s="15" t="s">
        <v>235</v>
      </c>
      <c r="G143" s="16">
        <v>600</v>
      </c>
      <c r="H143" s="23"/>
      <c r="I143" s="23">
        <v>1900</v>
      </c>
      <c r="J143" s="23">
        <v>2537</v>
      </c>
      <c r="K143" s="23">
        <v>2537</v>
      </c>
      <c r="L143" s="23">
        <f>2185.3+60</f>
        <v>2245.3000000000002</v>
      </c>
      <c r="M143" s="23">
        <f>2185.3+60</f>
        <v>2245.3000000000002</v>
      </c>
    </row>
    <row r="144" spans="1:17" ht="19.5" customHeight="1" x14ac:dyDescent="0.2">
      <c r="A144" s="5"/>
      <c r="B144" s="5" t="s">
        <v>381</v>
      </c>
      <c r="C144" s="15">
        <v>905</v>
      </c>
      <c r="D144" s="25" t="s">
        <v>9</v>
      </c>
      <c r="E144" s="25" t="s">
        <v>15</v>
      </c>
      <c r="F144" s="15" t="s">
        <v>137</v>
      </c>
      <c r="G144" s="16" t="s">
        <v>0</v>
      </c>
      <c r="H144" s="23"/>
      <c r="I144" s="23"/>
      <c r="J144" s="23">
        <f>J145+J147</f>
        <v>476</v>
      </c>
      <c r="K144" s="23">
        <f>K145+K147</f>
        <v>0</v>
      </c>
    </row>
    <row r="145" spans="1:17" ht="37.5" hidden="1" x14ac:dyDescent="0.2">
      <c r="A145" s="5"/>
      <c r="B145" s="5" t="s">
        <v>173</v>
      </c>
      <c r="C145" s="15">
        <v>905</v>
      </c>
      <c r="D145" s="25" t="s">
        <v>9</v>
      </c>
      <c r="E145" s="25" t="s">
        <v>15</v>
      </c>
      <c r="F145" s="15" t="s">
        <v>138</v>
      </c>
      <c r="G145" s="16" t="s">
        <v>0</v>
      </c>
      <c r="H145" s="23"/>
      <c r="I145" s="23"/>
      <c r="J145" s="23">
        <f>J146</f>
        <v>0</v>
      </c>
      <c r="K145" s="23">
        <f>K146</f>
        <v>0</v>
      </c>
    </row>
    <row r="146" spans="1:17" ht="37.5" hidden="1" x14ac:dyDescent="0.2">
      <c r="A146" s="5"/>
      <c r="B146" s="5" t="s">
        <v>6</v>
      </c>
      <c r="C146" s="15">
        <v>905</v>
      </c>
      <c r="D146" s="25" t="s">
        <v>9</v>
      </c>
      <c r="E146" s="25" t="s">
        <v>15</v>
      </c>
      <c r="F146" s="15" t="s">
        <v>138</v>
      </c>
      <c r="G146" s="16" t="s">
        <v>11</v>
      </c>
      <c r="H146" s="23"/>
      <c r="I146" s="23"/>
      <c r="J146" s="23"/>
      <c r="K146" s="23"/>
    </row>
    <row r="147" spans="1:17" ht="18.75" x14ac:dyDescent="0.2">
      <c r="A147" s="5"/>
      <c r="B147" s="5" t="s">
        <v>463</v>
      </c>
      <c r="C147" s="15">
        <v>905</v>
      </c>
      <c r="D147" s="25" t="s">
        <v>9</v>
      </c>
      <c r="E147" s="25" t="s">
        <v>15</v>
      </c>
      <c r="F147" s="15" t="s">
        <v>462</v>
      </c>
      <c r="G147" s="16" t="s">
        <v>0</v>
      </c>
      <c r="H147" s="23"/>
      <c r="I147" s="23"/>
      <c r="J147" s="23">
        <f>J148</f>
        <v>476</v>
      </c>
      <c r="K147" s="23">
        <f>K148</f>
        <v>0</v>
      </c>
    </row>
    <row r="148" spans="1:17" ht="37.5" x14ac:dyDescent="0.2">
      <c r="A148" s="5"/>
      <c r="B148" s="5" t="s">
        <v>10</v>
      </c>
      <c r="C148" s="15">
        <v>905</v>
      </c>
      <c r="D148" s="25" t="s">
        <v>9</v>
      </c>
      <c r="E148" s="25" t="s">
        <v>15</v>
      </c>
      <c r="F148" s="15" t="s">
        <v>462</v>
      </c>
      <c r="G148" s="16" t="s">
        <v>11</v>
      </c>
      <c r="H148" s="23"/>
      <c r="I148" s="23"/>
      <c r="J148" s="23">
        <v>476</v>
      </c>
      <c r="K148" s="23">
        <v>0</v>
      </c>
      <c r="P148" s="1">
        <v>476</v>
      </c>
      <c r="Q148" s="1">
        <v>0</v>
      </c>
    </row>
    <row r="149" spans="1:17" ht="37.5" hidden="1" x14ac:dyDescent="0.2">
      <c r="A149" s="5"/>
      <c r="B149" s="5" t="s">
        <v>116</v>
      </c>
      <c r="C149" s="15">
        <v>905</v>
      </c>
      <c r="D149" s="25" t="s">
        <v>9</v>
      </c>
      <c r="E149" s="25" t="s">
        <v>15</v>
      </c>
      <c r="F149" s="15" t="s">
        <v>171</v>
      </c>
      <c r="G149" s="16"/>
      <c r="H149" s="23"/>
      <c r="I149" s="23"/>
      <c r="J149" s="23">
        <f>J150</f>
        <v>0</v>
      </c>
      <c r="K149" s="23">
        <f>K150</f>
        <v>0</v>
      </c>
    </row>
    <row r="150" spans="1:17" ht="37.5" hidden="1" x14ac:dyDescent="0.2">
      <c r="A150" s="5"/>
      <c r="B150" s="5" t="s">
        <v>117</v>
      </c>
      <c r="C150" s="15">
        <v>905</v>
      </c>
      <c r="D150" s="25" t="s">
        <v>9</v>
      </c>
      <c r="E150" s="25" t="s">
        <v>15</v>
      </c>
      <c r="F150" s="15" t="s">
        <v>172</v>
      </c>
      <c r="G150" s="16"/>
      <c r="H150" s="23"/>
      <c r="I150" s="23"/>
      <c r="J150" s="23">
        <f>J151</f>
        <v>0</v>
      </c>
      <c r="K150" s="23">
        <f>K151</f>
        <v>0</v>
      </c>
    </row>
    <row r="151" spans="1:17" ht="37.5" hidden="1" x14ac:dyDescent="0.2">
      <c r="A151" s="5"/>
      <c r="B151" s="5" t="s">
        <v>10</v>
      </c>
      <c r="C151" s="15">
        <v>905</v>
      </c>
      <c r="D151" s="25" t="s">
        <v>9</v>
      </c>
      <c r="E151" s="25" t="s">
        <v>15</v>
      </c>
      <c r="F151" s="15" t="s">
        <v>172</v>
      </c>
      <c r="G151" s="16">
        <v>600</v>
      </c>
      <c r="H151" s="23"/>
      <c r="I151" s="23"/>
      <c r="J151" s="23"/>
      <c r="K151" s="23"/>
    </row>
    <row r="152" spans="1:17" ht="37.5" x14ac:dyDescent="0.2">
      <c r="A152" s="5"/>
      <c r="B152" s="5" t="s">
        <v>59</v>
      </c>
      <c r="C152" s="15">
        <v>905</v>
      </c>
      <c r="D152" s="25" t="s">
        <v>9</v>
      </c>
      <c r="E152" s="25" t="s">
        <v>15</v>
      </c>
      <c r="F152" s="15" t="s">
        <v>139</v>
      </c>
      <c r="G152" s="16" t="s">
        <v>0</v>
      </c>
      <c r="H152" s="23">
        <f t="shared" ref="H152:K153" si="51">H153</f>
        <v>353</v>
      </c>
      <c r="I152" s="23">
        <f t="shared" si="51"/>
        <v>0</v>
      </c>
      <c r="J152" s="23">
        <f t="shared" si="51"/>
        <v>295</v>
      </c>
      <c r="K152" s="23">
        <f t="shared" si="51"/>
        <v>129</v>
      </c>
    </row>
    <row r="153" spans="1:17" ht="37.5" x14ac:dyDescent="0.2">
      <c r="A153" s="5" t="s">
        <v>0</v>
      </c>
      <c r="B153" s="5" t="s">
        <v>141</v>
      </c>
      <c r="C153" s="15">
        <v>905</v>
      </c>
      <c r="D153" s="25" t="s">
        <v>9</v>
      </c>
      <c r="E153" s="25" t="s">
        <v>15</v>
      </c>
      <c r="F153" s="15" t="s">
        <v>140</v>
      </c>
      <c r="G153" s="16" t="s">
        <v>0</v>
      </c>
      <c r="H153" s="23">
        <f t="shared" si="51"/>
        <v>353</v>
      </c>
      <c r="I153" s="23">
        <f t="shared" si="51"/>
        <v>0</v>
      </c>
      <c r="J153" s="23">
        <f t="shared" si="51"/>
        <v>295</v>
      </c>
      <c r="K153" s="23">
        <f t="shared" si="51"/>
        <v>129</v>
      </c>
    </row>
    <row r="154" spans="1:17" ht="37.5" x14ac:dyDescent="0.2">
      <c r="A154" s="5" t="s">
        <v>0</v>
      </c>
      <c r="B154" s="5" t="s">
        <v>10</v>
      </c>
      <c r="C154" s="15">
        <v>905</v>
      </c>
      <c r="D154" s="25" t="s">
        <v>9</v>
      </c>
      <c r="E154" s="25" t="s">
        <v>15</v>
      </c>
      <c r="F154" s="15" t="s">
        <v>140</v>
      </c>
      <c r="G154" s="16" t="s">
        <v>11</v>
      </c>
      <c r="H154" s="23">
        <v>353</v>
      </c>
      <c r="I154" s="23"/>
      <c r="J154" s="23">
        <v>295</v>
      </c>
      <c r="K154" s="23">
        <v>129</v>
      </c>
    </row>
    <row r="155" spans="1:17" ht="18.75" x14ac:dyDescent="0.2">
      <c r="A155" s="5" t="s">
        <v>0</v>
      </c>
      <c r="B155" s="5" t="s">
        <v>28</v>
      </c>
      <c r="C155" s="15">
        <v>905</v>
      </c>
      <c r="D155" s="15" t="s">
        <v>9</v>
      </c>
      <c r="E155" s="15" t="s">
        <v>20</v>
      </c>
      <c r="F155" s="15" t="s">
        <v>0</v>
      </c>
      <c r="G155" s="16" t="s">
        <v>0</v>
      </c>
      <c r="H155" s="23" t="e">
        <f>H156+H198+H201+H204+H207+H210</f>
        <v>#REF!</v>
      </c>
      <c r="I155" s="23" t="e">
        <f>I156+I198+I201+I204+I207+I210</f>
        <v>#REF!</v>
      </c>
      <c r="J155" s="23">
        <f>J156+J198+J201+J204+J207+J210</f>
        <v>337920.10000000003</v>
      </c>
      <c r="K155" s="23">
        <f>K156+K198+K201+K204+K207+K210</f>
        <v>354825.4</v>
      </c>
    </row>
    <row r="156" spans="1:17" ht="37.5" x14ac:dyDescent="0.2">
      <c r="A156" s="5" t="s">
        <v>0</v>
      </c>
      <c r="B156" s="11" t="s">
        <v>74</v>
      </c>
      <c r="C156" s="15">
        <v>905</v>
      </c>
      <c r="D156" s="15" t="s">
        <v>9</v>
      </c>
      <c r="E156" s="15" t="s">
        <v>20</v>
      </c>
      <c r="F156" s="15" t="s">
        <v>157</v>
      </c>
      <c r="G156" s="16" t="s">
        <v>0</v>
      </c>
      <c r="H156" s="23" t="e">
        <f t="shared" ref="H156:K156" si="52">H157</f>
        <v>#REF!</v>
      </c>
      <c r="I156" s="23" t="e">
        <f t="shared" si="52"/>
        <v>#REF!</v>
      </c>
      <c r="J156" s="23">
        <f t="shared" si="52"/>
        <v>337500.10000000003</v>
      </c>
      <c r="K156" s="23">
        <f t="shared" si="52"/>
        <v>354613.4</v>
      </c>
    </row>
    <row r="157" spans="1:17" ht="18.75" x14ac:dyDescent="0.2">
      <c r="A157" s="5" t="s">
        <v>0</v>
      </c>
      <c r="B157" s="5" t="s">
        <v>76</v>
      </c>
      <c r="C157" s="15">
        <v>905</v>
      </c>
      <c r="D157" s="15" t="s">
        <v>9</v>
      </c>
      <c r="E157" s="15" t="s">
        <v>20</v>
      </c>
      <c r="F157" s="15" t="s">
        <v>166</v>
      </c>
      <c r="G157" s="16" t="s">
        <v>0</v>
      </c>
      <c r="H157" s="23" t="e">
        <f>H158+H160+H175+H180+H183+H189+H192</f>
        <v>#REF!</v>
      </c>
      <c r="I157" s="23" t="e">
        <f>I158+I160+I175+I180+I183+I189+I192</f>
        <v>#REF!</v>
      </c>
      <c r="J157" s="23">
        <f>J158+J160+J175+J180+J183+J189+J192+J186+J195</f>
        <v>337500.10000000003</v>
      </c>
      <c r="K157" s="23">
        <f>K158+K160+K175+K180+K183+K189+K192+K186+K195</f>
        <v>354613.4</v>
      </c>
    </row>
    <row r="158" spans="1:17" ht="37.5" x14ac:dyDescent="0.2">
      <c r="A158" s="5"/>
      <c r="B158" s="11" t="s">
        <v>165</v>
      </c>
      <c r="C158" s="15">
        <v>905</v>
      </c>
      <c r="D158" s="15" t="s">
        <v>9</v>
      </c>
      <c r="E158" s="15" t="s">
        <v>20</v>
      </c>
      <c r="F158" s="15" t="s">
        <v>167</v>
      </c>
      <c r="G158" s="16" t="s">
        <v>0</v>
      </c>
      <c r="H158" s="23">
        <f t="shared" ref="H158:K158" si="53">H159</f>
        <v>935.8</v>
      </c>
      <c r="I158" s="23">
        <f t="shared" si="53"/>
        <v>0</v>
      </c>
      <c r="J158" s="23">
        <f t="shared" si="53"/>
        <v>309.8</v>
      </c>
      <c r="K158" s="23">
        <f t="shared" si="53"/>
        <v>155</v>
      </c>
    </row>
    <row r="159" spans="1:17" ht="37.5" x14ac:dyDescent="0.2">
      <c r="A159" s="5"/>
      <c r="B159" s="5" t="s">
        <v>10</v>
      </c>
      <c r="C159" s="15">
        <v>905</v>
      </c>
      <c r="D159" s="15" t="s">
        <v>9</v>
      </c>
      <c r="E159" s="15" t="s">
        <v>20</v>
      </c>
      <c r="F159" s="15" t="s">
        <v>167</v>
      </c>
      <c r="G159" s="16">
        <v>600</v>
      </c>
      <c r="H159" s="23">
        <v>935.8</v>
      </c>
      <c r="I159" s="23"/>
      <c r="J159" s="23">
        <v>309.8</v>
      </c>
      <c r="K159" s="23">
        <v>155</v>
      </c>
    </row>
    <row r="160" spans="1:17" ht="18.75" x14ac:dyDescent="0.2">
      <c r="A160" s="5"/>
      <c r="B160" s="5" t="s">
        <v>169</v>
      </c>
      <c r="C160" s="15">
        <v>905</v>
      </c>
      <c r="D160" s="15" t="s">
        <v>9</v>
      </c>
      <c r="E160" s="15" t="s">
        <v>20</v>
      </c>
      <c r="F160" s="15" t="s">
        <v>255</v>
      </c>
      <c r="G160" s="16"/>
      <c r="H160" s="23">
        <f>H161+H165+H167+H169+H171</f>
        <v>14272.7</v>
      </c>
      <c r="I160" s="23">
        <f t="shared" ref="I160" si="54">I161+I165+I167+I169+I171</f>
        <v>0</v>
      </c>
      <c r="J160" s="23">
        <f>J161+J165+J167+J169+J171+J163+J173</f>
        <v>19387.099999999999</v>
      </c>
      <c r="K160" s="23">
        <f>K161+K165+K167+K169+K171+K163+K173</f>
        <v>17700.2</v>
      </c>
    </row>
    <row r="161" spans="1:17" ht="18.75" x14ac:dyDescent="0.2">
      <c r="A161" s="5"/>
      <c r="B161" s="5" t="s">
        <v>122</v>
      </c>
      <c r="C161" s="15">
        <v>905</v>
      </c>
      <c r="D161" s="15" t="s">
        <v>9</v>
      </c>
      <c r="E161" s="15" t="s">
        <v>20</v>
      </c>
      <c r="F161" s="15" t="s">
        <v>256</v>
      </c>
      <c r="G161" s="16"/>
      <c r="H161" s="23">
        <f t="shared" ref="H161:K161" si="55">H162</f>
        <v>10864.7</v>
      </c>
      <c r="I161" s="23">
        <f t="shared" si="55"/>
        <v>0</v>
      </c>
      <c r="J161" s="23">
        <f t="shared" si="55"/>
        <v>13275</v>
      </c>
      <c r="K161" s="23">
        <f t="shared" si="55"/>
        <v>13275</v>
      </c>
    </row>
    <row r="162" spans="1:17" ht="37.5" x14ac:dyDescent="0.2">
      <c r="A162" s="5"/>
      <c r="B162" s="5" t="s">
        <v>10</v>
      </c>
      <c r="C162" s="15">
        <v>905</v>
      </c>
      <c r="D162" s="15" t="s">
        <v>9</v>
      </c>
      <c r="E162" s="15" t="s">
        <v>20</v>
      </c>
      <c r="F162" s="15" t="s">
        <v>256</v>
      </c>
      <c r="G162" s="16">
        <v>600</v>
      </c>
      <c r="H162" s="23">
        <v>10864.7</v>
      </c>
      <c r="I162" s="23"/>
      <c r="J162" s="23">
        <v>13275</v>
      </c>
      <c r="K162" s="23">
        <v>13275</v>
      </c>
    </row>
    <row r="163" spans="1:17" ht="75" x14ac:dyDescent="0.2">
      <c r="A163" s="5"/>
      <c r="B163" s="5" t="s">
        <v>415</v>
      </c>
      <c r="C163" s="15">
        <v>905</v>
      </c>
      <c r="D163" s="15" t="s">
        <v>9</v>
      </c>
      <c r="E163" s="15" t="s">
        <v>20</v>
      </c>
      <c r="F163" s="15" t="s">
        <v>416</v>
      </c>
      <c r="G163" s="16"/>
      <c r="H163" s="23"/>
      <c r="I163" s="23"/>
      <c r="J163" s="23">
        <f>J164</f>
        <v>2805</v>
      </c>
      <c r="K163" s="23">
        <f>K164</f>
        <v>2805</v>
      </c>
      <c r="P163" s="1">
        <v>2805</v>
      </c>
      <c r="Q163" s="1">
        <v>2805</v>
      </c>
    </row>
    <row r="164" spans="1:17" ht="37.5" x14ac:dyDescent="0.2">
      <c r="A164" s="5"/>
      <c r="B164" s="5" t="s">
        <v>10</v>
      </c>
      <c r="C164" s="15">
        <v>905</v>
      </c>
      <c r="D164" s="15" t="s">
        <v>9</v>
      </c>
      <c r="E164" s="15" t="s">
        <v>20</v>
      </c>
      <c r="F164" s="15" t="s">
        <v>416</v>
      </c>
      <c r="G164" s="16">
        <v>600</v>
      </c>
      <c r="H164" s="23"/>
      <c r="I164" s="23"/>
      <c r="J164" s="23">
        <v>2805</v>
      </c>
      <c r="K164" s="23">
        <v>2805</v>
      </c>
      <c r="L164" s="23">
        <v>2902</v>
      </c>
      <c r="M164" s="23">
        <v>2902</v>
      </c>
    </row>
    <row r="165" spans="1:17" ht="41.25" customHeight="1" x14ac:dyDescent="0.2">
      <c r="A165" s="5"/>
      <c r="B165" s="5" t="s">
        <v>305</v>
      </c>
      <c r="C165" s="15">
        <v>905</v>
      </c>
      <c r="D165" s="15" t="s">
        <v>9</v>
      </c>
      <c r="E165" s="15" t="s">
        <v>20</v>
      </c>
      <c r="F165" s="15" t="s">
        <v>257</v>
      </c>
      <c r="G165" s="16"/>
      <c r="H165" s="23">
        <f t="shared" ref="H165:K165" si="56">H166</f>
        <v>3163</v>
      </c>
      <c r="I165" s="23">
        <f t="shared" si="56"/>
        <v>0</v>
      </c>
      <c r="J165" s="23">
        <f t="shared" si="56"/>
        <v>3237.1</v>
      </c>
      <c r="K165" s="23">
        <f t="shared" si="56"/>
        <v>1550.2</v>
      </c>
    </row>
    <row r="166" spans="1:17" ht="36" customHeight="1" x14ac:dyDescent="0.2">
      <c r="A166" s="5"/>
      <c r="B166" s="5" t="s">
        <v>10</v>
      </c>
      <c r="C166" s="15">
        <v>905</v>
      </c>
      <c r="D166" s="15" t="s">
        <v>9</v>
      </c>
      <c r="E166" s="15" t="s">
        <v>20</v>
      </c>
      <c r="F166" s="15" t="s">
        <v>257</v>
      </c>
      <c r="G166" s="16">
        <v>600</v>
      </c>
      <c r="H166" s="23">
        <v>3163</v>
      </c>
      <c r="I166" s="23"/>
      <c r="J166" s="23">
        <v>3237.1</v>
      </c>
      <c r="K166" s="23">
        <v>1550.2</v>
      </c>
    </row>
    <row r="167" spans="1:17" ht="56.25" hidden="1" x14ac:dyDescent="0.2">
      <c r="A167" s="5"/>
      <c r="B167" s="5" t="s">
        <v>306</v>
      </c>
      <c r="C167" s="15">
        <v>905</v>
      </c>
      <c r="D167" s="15" t="s">
        <v>9</v>
      </c>
      <c r="E167" s="15" t="s">
        <v>20</v>
      </c>
      <c r="F167" s="15" t="s">
        <v>259</v>
      </c>
      <c r="G167" s="16"/>
      <c r="H167" s="23">
        <f t="shared" ref="H167:K167" si="57">H168</f>
        <v>75</v>
      </c>
      <c r="I167" s="23">
        <f t="shared" si="57"/>
        <v>0</v>
      </c>
      <c r="J167" s="23">
        <f t="shared" si="57"/>
        <v>0</v>
      </c>
      <c r="K167" s="23">
        <f t="shared" si="57"/>
        <v>0</v>
      </c>
    </row>
    <row r="168" spans="1:17" ht="37.5" hidden="1" x14ac:dyDescent="0.2">
      <c r="A168" s="5"/>
      <c r="B168" s="5" t="s">
        <v>10</v>
      </c>
      <c r="C168" s="15">
        <v>905</v>
      </c>
      <c r="D168" s="15" t="s">
        <v>9</v>
      </c>
      <c r="E168" s="15" t="s">
        <v>20</v>
      </c>
      <c r="F168" s="15" t="s">
        <v>259</v>
      </c>
      <c r="G168" s="16">
        <v>600</v>
      </c>
      <c r="H168" s="23">
        <v>75</v>
      </c>
      <c r="I168" s="23"/>
      <c r="J168" s="23"/>
      <c r="K168" s="23"/>
    </row>
    <row r="169" spans="1:17" ht="39" hidden="1" customHeight="1" x14ac:dyDescent="0.2">
      <c r="A169" s="5"/>
      <c r="B169" s="5" t="s">
        <v>307</v>
      </c>
      <c r="C169" s="15">
        <v>905</v>
      </c>
      <c r="D169" s="15" t="s">
        <v>9</v>
      </c>
      <c r="E169" s="15" t="s">
        <v>20</v>
      </c>
      <c r="F169" s="15" t="s">
        <v>260</v>
      </c>
      <c r="G169" s="16"/>
      <c r="H169" s="23">
        <f t="shared" ref="H169:K169" si="58">H170</f>
        <v>100</v>
      </c>
      <c r="I169" s="23">
        <f t="shared" si="58"/>
        <v>0</v>
      </c>
      <c r="J169" s="23">
        <f t="shared" si="58"/>
        <v>0</v>
      </c>
      <c r="K169" s="23">
        <f t="shared" si="58"/>
        <v>0</v>
      </c>
    </row>
    <row r="170" spans="1:17" ht="37.5" hidden="1" x14ac:dyDescent="0.2">
      <c r="A170" s="5"/>
      <c r="B170" s="5" t="s">
        <v>10</v>
      </c>
      <c r="C170" s="15">
        <v>905</v>
      </c>
      <c r="D170" s="15" t="s">
        <v>9</v>
      </c>
      <c r="E170" s="15" t="s">
        <v>20</v>
      </c>
      <c r="F170" s="15" t="s">
        <v>260</v>
      </c>
      <c r="G170" s="16">
        <v>600</v>
      </c>
      <c r="H170" s="23">
        <v>100</v>
      </c>
      <c r="I170" s="23"/>
      <c r="J170" s="23"/>
      <c r="K170" s="23"/>
    </row>
    <row r="171" spans="1:17" ht="56.25" x14ac:dyDescent="0.2">
      <c r="A171" s="5"/>
      <c r="B171" s="5" t="s">
        <v>308</v>
      </c>
      <c r="C171" s="15">
        <v>905</v>
      </c>
      <c r="D171" s="15" t="s">
        <v>9</v>
      </c>
      <c r="E171" s="15" t="s">
        <v>20</v>
      </c>
      <c r="F171" s="15" t="s">
        <v>303</v>
      </c>
      <c r="G171" s="16"/>
      <c r="H171" s="23">
        <f t="shared" ref="H171:K171" si="59">H172</f>
        <v>70</v>
      </c>
      <c r="I171" s="23">
        <f t="shared" si="59"/>
        <v>0</v>
      </c>
      <c r="J171" s="23">
        <f t="shared" si="59"/>
        <v>70</v>
      </c>
      <c r="K171" s="23">
        <f t="shared" si="59"/>
        <v>70</v>
      </c>
    </row>
    <row r="172" spans="1:17" ht="37.5" x14ac:dyDescent="0.2">
      <c r="A172" s="5"/>
      <c r="B172" s="5" t="s">
        <v>10</v>
      </c>
      <c r="C172" s="15">
        <v>905</v>
      </c>
      <c r="D172" s="15" t="s">
        <v>9</v>
      </c>
      <c r="E172" s="15" t="s">
        <v>20</v>
      </c>
      <c r="F172" s="15" t="s">
        <v>303</v>
      </c>
      <c r="G172" s="16">
        <v>600</v>
      </c>
      <c r="H172" s="23">
        <v>70</v>
      </c>
      <c r="I172" s="23"/>
      <c r="J172" s="23">
        <v>70</v>
      </c>
      <c r="K172" s="23">
        <v>70</v>
      </c>
    </row>
    <row r="173" spans="1:17" ht="56.25" hidden="1" x14ac:dyDescent="0.2">
      <c r="A173" s="5"/>
      <c r="B173" s="5" t="s">
        <v>428</v>
      </c>
      <c r="C173" s="15">
        <v>905</v>
      </c>
      <c r="D173" s="15" t="s">
        <v>9</v>
      </c>
      <c r="E173" s="15" t="s">
        <v>20</v>
      </c>
      <c r="F173" s="15" t="s">
        <v>429</v>
      </c>
      <c r="G173" s="16"/>
      <c r="H173" s="23"/>
      <c r="I173" s="23"/>
      <c r="J173" s="23">
        <f>J174</f>
        <v>0</v>
      </c>
      <c r="K173" s="23">
        <f>K174</f>
        <v>0</v>
      </c>
    </row>
    <row r="174" spans="1:17" ht="37.5" hidden="1" x14ac:dyDescent="0.2">
      <c r="A174" s="5"/>
      <c r="B174" s="5" t="s">
        <v>10</v>
      </c>
      <c r="C174" s="15">
        <v>905</v>
      </c>
      <c r="D174" s="15" t="s">
        <v>9</v>
      </c>
      <c r="E174" s="15" t="s">
        <v>20</v>
      </c>
      <c r="F174" s="15" t="s">
        <v>429</v>
      </c>
      <c r="G174" s="16">
        <v>600</v>
      </c>
      <c r="H174" s="23"/>
      <c r="I174" s="23"/>
      <c r="J174" s="23"/>
      <c r="K174" s="23"/>
    </row>
    <row r="175" spans="1:17" ht="37.5" x14ac:dyDescent="0.2">
      <c r="A175" s="5" t="s">
        <v>0</v>
      </c>
      <c r="B175" s="5" t="s">
        <v>244</v>
      </c>
      <c r="C175" s="15">
        <v>905</v>
      </c>
      <c r="D175" s="15" t="s">
        <v>9</v>
      </c>
      <c r="E175" s="15" t="s">
        <v>20</v>
      </c>
      <c r="F175" s="15" t="s">
        <v>168</v>
      </c>
      <c r="G175" s="16"/>
      <c r="H175" s="23" t="e">
        <f>H176+#REF!+H178</f>
        <v>#REF!</v>
      </c>
      <c r="I175" s="23" t="e">
        <f>I176+#REF!+I178</f>
        <v>#REF!</v>
      </c>
      <c r="J175" s="23">
        <f>J176+J178</f>
        <v>265646.5</v>
      </c>
      <c r="K175" s="23">
        <f>K176+K178</f>
        <v>292976.3</v>
      </c>
    </row>
    <row r="176" spans="1:17" ht="37.5" x14ac:dyDescent="0.2">
      <c r="A176" s="5"/>
      <c r="B176" s="5" t="s">
        <v>62</v>
      </c>
      <c r="C176" s="15">
        <v>905</v>
      </c>
      <c r="D176" s="15" t="s">
        <v>9</v>
      </c>
      <c r="E176" s="15" t="s">
        <v>20</v>
      </c>
      <c r="F176" s="15" t="s">
        <v>261</v>
      </c>
      <c r="G176" s="16" t="s">
        <v>0</v>
      </c>
      <c r="H176" s="23">
        <f t="shared" ref="H176:K176" si="60">H177</f>
        <v>58534.1</v>
      </c>
      <c r="I176" s="23">
        <f t="shared" si="60"/>
        <v>0</v>
      </c>
      <c r="J176" s="23">
        <f t="shared" si="60"/>
        <v>71697.3</v>
      </c>
      <c r="K176" s="23">
        <f t="shared" si="60"/>
        <v>78621.7</v>
      </c>
    </row>
    <row r="177" spans="1:17" ht="37.5" x14ac:dyDescent="0.2">
      <c r="A177" s="5"/>
      <c r="B177" s="5" t="s">
        <v>10</v>
      </c>
      <c r="C177" s="15">
        <v>905</v>
      </c>
      <c r="D177" s="15" t="s">
        <v>9</v>
      </c>
      <c r="E177" s="15" t="s">
        <v>20</v>
      </c>
      <c r="F177" s="15" t="s">
        <v>261</v>
      </c>
      <c r="G177" s="16">
        <v>600</v>
      </c>
      <c r="H177" s="23">
        <f>65913.7-7010.6-369</f>
        <v>58534.1</v>
      </c>
      <c r="I177" s="23"/>
      <c r="J177" s="23">
        <f>92708.6-15000-5982.5-24-4.8</f>
        <v>71697.3</v>
      </c>
      <c r="K177" s="23">
        <f>94641.1-4000-12041.6+27-4.8</f>
        <v>78621.7</v>
      </c>
    </row>
    <row r="178" spans="1:17" ht="112.5" x14ac:dyDescent="0.2">
      <c r="A178" s="5"/>
      <c r="B178" s="5" t="s">
        <v>170</v>
      </c>
      <c r="C178" s="15">
        <v>905</v>
      </c>
      <c r="D178" s="15" t="s">
        <v>9</v>
      </c>
      <c r="E178" s="15" t="s">
        <v>20</v>
      </c>
      <c r="F178" s="15" t="s">
        <v>262</v>
      </c>
      <c r="G178" s="16" t="s">
        <v>0</v>
      </c>
      <c r="H178" s="23">
        <f t="shared" ref="H178:K178" si="61">H179</f>
        <v>0</v>
      </c>
      <c r="I178" s="23">
        <f t="shared" si="61"/>
        <v>156320</v>
      </c>
      <c r="J178" s="23">
        <f t="shared" si="61"/>
        <v>193949.2</v>
      </c>
      <c r="K178" s="23">
        <f t="shared" si="61"/>
        <v>214354.6</v>
      </c>
      <c r="P178" s="1">
        <v>193949.2</v>
      </c>
      <c r="Q178" s="1">
        <v>214354.6</v>
      </c>
    </row>
    <row r="179" spans="1:17" ht="37.5" x14ac:dyDescent="0.2">
      <c r="A179" s="5"/>
      <c r="B179" s="5" t="s">
        <v>10</v>
      </c>
      <c r="C179" s="15">
        <v>905</v>
      </c>
      <c r="D179" s="15" t="s">
        <v>9</v>
      </c>
      <c r="E179" s="15" t="s">
        <v>20</v>
      </c>
      <c r="F179" s="15" t="s">
        <v>262</v>
      </c>
      <c r="G179" s="16">
        <v>600</v>
      </c>
      <c r="H179" s="23"/>
      <c r="I179" s="23">
        <v>156320</v>
      </c>
      <c r="J179" s="23">
        <v>193949.2</v>
      </c>
      <c r="K179" s="23">
        <v>214354.6</v>
      </c>
      <c r="L179" s="23">
        <v>185242.7</v>
      </c>
      <c r="M179" s="23">
        <v>185242.7</v>
      </c>
    </row>
    <row r="180" spans="1:17" ht="57" customHeight="1" x14ac:dyDescent="0.2">
      <c r="A180" s="5"/>
      <c r="B180" s="5" t="s">
        <v>367</v>
      </c>
      <c r="C180" s="15">
        <v>905</v>
      </c>
      <c r="D180" s="25" t="s">
        <v>9</v>
      </c>
      <c r="E180" s="25" t="s">
        <v>20</v>
      </c>
      <c r="F180" s="15" t="s">
        <v>373</v>
      </c>
      <c r="G180" s="16"/>
      <c r="H180" s="23">
        <f>H181</f>
        <v>0</v>
      </c>
      <c r="I180" s="23">
        <f t="shared" ref="I180:K180" si="62">I181</f>
        <v>5050.8</v>
      </c>
      <c r="J180" s="23">
        <f t="shared" si="62"/>
        <v>5270.8</v>
      </c>
      <c r="K180" s="23">
        <f t="shared" si="62"/>
        <v>5270.8</v>
      </c>
    </row>
    <row r="181" spans="1:17" ht="22.5" customHeight="1" x14ac:dyDescent="0.2">
      <c r="A181" s="5"/>
      <c r="B181" s="5" t="s">
        <v>121</v>
      </c>
      <c r="C181" s="15">
        <v>905</v>
      </c>
      <c r="D181" s="25" t="s">
        <v>9</v>
      </c>
      <c r="E181" s="25" t="s">
        <v>20</v>
      </c>
      <c r="F181" s="15" t="s">
        <v>263</v>
      </c>
      <c r="G181" s="16"/>
      <c r="H181" s="23">
        <f t="shared" ref="H181:K181" si="63">H182</f>
        <v>0</v>
      </c>
      <c r="I181" s="23">
        <f t="shared" si="63"/>
        <v>5050.8</v>
      </c>
      <c r="J181" s="23">
        <f t="shared" si="63"/>
        <v>5270.8</v>
      </c>
      <c r="K181" s="23">
        <f t="shared" si="63"/>
        <v>5270.8</v>
      </c>
      <c r="P181" s="1">
        <v>5270.8</v>
      </c>
      <c r="Q181" s="1">
        <v>5270.8</v>
      </c>
    </row>
    <row r="182" spans="1:17" ht="37.5" x14ac:dyDescent="0.2">
      <c r="A182" s="5"/>
      <c r="B182" s="5" t="s">
        <v>10</v>
      </c>
      <c r="C182" s="15">
        <v>905</v>
      </c>
      <c r="D182" s="25" t="s">
        <v>9</v>
      </c>
      <c r="E182" s="25" t="s">
        <v>20</v>
      </c>
      <c r="F182" s="15" t="s">
        <v>263</v>
      </c>
      <c r="G182" s="16">
        <v>600</v>
      </c>
      <c r="H182" s="23"/>
      <c r="I182" s="23">
        <v>5050.8</v>
      </c>
      <c r="J182" s="23">
        <v>5270.8</v>
      </c>
      <c r="K182" s="23">
        <v>5270.8</v>
      </c>
      <c r="L182" s="23">
        <v>5119.1000000000004</v>
      </c>
      <c r="M182" s="23">
        <v>5119.1000000000004</v>
      </c>
    </row>
    <row r="183" spans="1:17" ht="37.5" x14ac:dyDescent="0.2">
      <c r="A183" s="5"/>
      <c r="B183" s="5" t="s">
        <v>376</v>
      </c>
      <c r="C183" s="15">
        <v>905</v>
      </c>
      <c r="D183" s="25" t="s">
        <v>9</v>
      </c>
      <c r="E183" s="25" t="s">
        <v>20</v>
      </c>
      <c r="F183" s="15" t="s">
        <v>377</v>
      </c>
      <c r="G183" s="16"/>
      <c r="H183" s="23">
        <f>H184</f>
        <v>0</v>
      </c>
      <c r="I183" s="23">
        <f t="shared" ref="I183:K183" si="64">I184</f>
        <v>417</v>
      </c>
      <c r="J183" s="23">
        <f t="shared" si="64"/>
        <v>578.5</v>
      </c>
      <c r="K183" s="23">
        <f t="shared" si="64"/>
        <v>578.5</v>
      </c>
    </row>
    <row r="184" spans="1:17" ht="75" x14ac:dyDescent="0.2">
      <c r="A184" s="5"/>
      <c r="B184" s="5" t="s">
        <v>477</v>
      </c>
      <c r="C184" s="15">
        <v>905</v>
      </c>
      <c r="D184" s="25" t="s">
        <v>9</v>
      </c>
      <c r="E184" s="25" t="s">
        <v>20</v>
      </c>
      <c r="F184" s="15" t="s">
        <v>341</v>
      </c>
      <c r="G184" s="16"/>
      <c r="H184" s="23">
        <f t="shared" ref="H184:K184" si="65">H185</f>
        <v>0</v>
      </c>
      <c r="I184" s="23">
        <f t="shared" si="65"/>
        <v>417</v>
      </c>
      <c r="J184" s="23">
        <f t="shared" si="65"/>
        <v>578.5</v>
      </c>
      <c r="K184" s="23">
        <f t="shared" si="65"/>
        <v>578.5</v>
      </c>
      <c r="P184" s="1">
        <v>578.5</v>
      </c>
      <c r="Q184" s="1">
        <v>578.5</v>
      </c>
    </row>
    <row r="185" spans="1:17" ht="37.5" x14ac:dyDescent="0.2">
      <c r="A185" s="5"/>
      <c r="B185" s="5" t="s">
        <v>10</v>
      </c>
      <c r="C185" s="15">
        <v>905</v>
      </c>
      <c r="D185" s="25" t="s">
        <v>9</v>
      </c>
      <c r="E185" s="25" t="s">
        <v>20</v>
      </c>
      <c r="F185" s="15" t="s">
        <v>341</v>
      </c>
      <c r="G185" s="16">
        <v>600</v>
      </c>
      <c r="H185" s="23">
        <v>0</v>
      </c>
      <c r="I185" s="23">
        <v>417</v>
      </c>
      <c r="J185" s="23">
        <v>578.5</v>
      </c>
      <c r="K185" s="23">
        <v>578.5</v>
      </c>
      <c r="L185" s="23">
        <v>562.6</v>
      </c>
      <c r="M185" s="23">
        <v>562.6</v>
      </c>
    </row>
    <row r="186" spans="1:17" ht="37.5" x14ac:dyDescent="0.2">
      <c r="A186" s="5"/>
      <c r="B186" s="5" t="s">
        <v>401</v>
      </c>
      <c r="C186" s="15">
        <v>905</v>
      </c>
      <c r="D186" s="25" t="s">
        <v>9</v>
      </c>
      <c r="E186" s="25" t="s">
        <v>20</v>
      </c>
      <c r="F186" s="15" t="s">
        <v>402</v>
      </c>
      <c r="G186" s="16"/>
      <c r="H186" s="23"/>
      <c r="I186" s="23"/>
      <c r="J186" s="23">
        <f>J187</f>
        <v>15774</v>
      </c>
      <c r="K186" s="23">
        <f>K187</f>
        <v>15774</v>
      </c>
      <c r="P186" s="1">
        <v>15774</v>
      </c>
      <c r="Q186" s="1">
        <v>15774</v>
      </c>
    </row>
    <row r="187" spans="1:17" ht="56.25" x14ac:dyDescent="0.2">
      <c r="A187" s="5"/>
      <c r="B187" s="5" t="s">
        <v>403</v>
      </c>
      <c r="C187" s="15">
        <v>905</v>
      </c>
      <c r="D187" s="25" t="s">
        <v>9</v>
      </c>
      <c r="E187" s="25" t="s">
        <v>20</v>
      </c>
      <c r="F187" s="15" t="s">
        <v>404</v>
      </c>
      <c r="G187" s="16"/>
      <c r="H187" s="23"/>
      <c r="I187" s="23"/>
      <c r="J187" s="23">
        <f>J188</f>
        <v>15774</v>
      </c>
      <c r="K187" s="23">
        <f>K188</f>
        <v>15774</v>
      </c>
    </row>
    <row r="188" spans="1:17" ht="37.5" x14ac:dyDescent="0.2">
      <c r="A188" s="5"/>
      <c r="B188" s="5" t="s">
        <v>10</v>
      </c>
      <c r="C188" s="15">
        <v>905</v>
      </c>
      <c r="D188" s="25" t="s">
        <v>9</v>
      </c>
      <c r="E188" s="25" t="s">
        <v>20</v>
      </c>
      <c r="F188" s="15" t="s">
        <v>404</v>
      </c>
      <c r="G188" s="16">
        <v>600</v>
      </c>
      <c r="H188" s="23"/>
      <c r="I188" s="23"/>
      <c r="J188" s="23">
        <v>15774</v>
      </c>
      <c r="K188" s="23">
        <v>15774</v>
      </c>
      <c r="L188" s="23">
        <v>16874</v>
      </c>
      <c r="M188" s="23">
        <v>19452</v>
      </c>
    </row>
    <row r="189" spans="1:17" ht="39" customHeight="1" x14ac:dyDescent="0.2">
      <c r="A189" s="5"/>
      <c r="B189" s="5" t="s">
        <v>378</v>
      </c>
      <c r="C189" s="15">
        <v>905</v>
      </c>
      <c r="D189" s="25" t="s">
        <v>9</v>
      </c>
      <c r="E189" s="25" t="s">
        <v>20</v>
      </c>
      <c r="F189" s="15" t="s">
        <v>379</v>
      </c>
      <c r="G189" s="16"/>
      <c r="H189" s="23">
        <f>H190</f>
        <v>0</v>
      </c>
      <c r="I189" s="23">
        <f t="shared" ref="I189:K189" si="66">I190</f>
        <v>169.7</v>
      </c>
      <c r="J189" s="23">
        <f t="shared" si="66"/>
        <v>20064.7</v>
      </c>
      <c r="K189" s="23">
        <f t="shared" si="66"/>
        <v>19658.2</v>
      </c>
    </row>
    <row r="190" spans="1:17" ht="56.25" x14ac:dyDescent="0.2">
      <c r="A190" s="5"/>
      <c r="B190" s="5" t="s">
        <v>344</v>
      </c>
      <c r="C190" s="15">
        <v>905</v>
      </c>
      <c r="D190" s="25" t="s">
        <v>9</v>
      </c>
      <c r="E190" s="25" t="s">
        <v>20</v>
      </c>
      <c r="F190" s="15" t="s">
        <v>345</v>
      </c>
      <c r="G190" s="16"/>
      <c r="H190" s="23">
        <f>H191</f>
        <v>0</v>
      </c>
      <c r="I190" s="23">
        <f t="shared" ref="I190:K190" si="67">I191</f>
        <v>169.7</v>
      </c>
      <c r="J190" s="23">
        <f t="shared" si="67"/>
        <v>20064.7</v>
      </c>
      <c r="K190" s="23">
        <f t="shared" si="67"/>
        <v>19658.2</v>
      </c>
      <c r="P190" s="1">
        <v>20064.7</v>
      </c>
      <c r="Q190" s="1">
        <v>19658.2</v>
      </c>
    </row>
    <row r="191" spans="1:17" ht="37.5" x14ac:dyDescent="0.2">
      <c r="A191" s="5"/>
      <c r="B191" s="5" t="s">
        <v>10</v>
      </c>
      <c r="C191" s="15">
        <v>905</v>
      </c>
      <c r="D191" s="25" t="s">
        <v>9</v>
      </c>
      <c r="E191" s="25" t="s">
        <v>20</v>
      </c>
      <c r="F191" s="15" t="s">
        <v>345</v>
      </c>
      <c r="G191" s="16">
        <v>600</v>
      </c>
      <c r="H191" s="23">
        <v>0</v>
      </c>
      <c r="I191" s="23">
        <v>169.7</v>
      </c>
      <c r="J191" s="23">
        <v>20064.7</v>
      </c>
      <c r="K191" s="23">
        <v>19658.2</v>
      </c>
      <c r="L191" s="23">
        <v>18177.7</v>
      </c>
      <c r="M191" s="23">
        <v>18726.900000000001</v>
      </c>
    </row>
    <row r="192" spans="1:17" ht="20.25" customHeight="1" x14ac:dyDescent="0.2">
      <c r="A192" s="5"/>
      <c r="B192" s="4" t="s">
        <v>375</v>
      </c>
      <c r="C192" s="15">
        <v>905</v>
      </c>
      <c r="D192" s="15" t="s">
        <v>9</v>
      </c>
      <c r="E192" s="15" t="s">
        <v>20</v>
      </c>
      <c r="F192" s="15" t="s">
        <v>374</v>
      </c>
      <c r="G192" s="16"/>
      <c r="H192" s="23">
        <f>H193</f>
        <v>173.9</v>
      </c>
      <c r="I192" s="23">
        <f t="shared" ref="I192" si="68">I193</f>
        <v>3303.5</v>
      </c>
      <c r="J192" s="23">
        <f t="shared" ref="J192:K192" si="69">J193</f>
        <v>8018.8</v>
      </c>
      <c r="K192" s="23">
        <f t="shared" si="69"/>
        <v>0</v>
      </c>
    </row>
    <row r="193" spans="1:17" ht="56.25" x14ac:dyDescent="0.2">
      <c r="A193" s="5"/>
      <c r="B193" s="5" t="s">
        <v>296</v>
      </c>
      <c r="C193" s="15">
        <v>905</v>
      </c>
      <c r="D193" s="15" t="s">
        <v>9</v>
      </c>
      <c r="E193" s="15" t="s">
        <v>20</v>
      </c>
      <c r="F193" s="15" t="s">
        <v>328</v>
      </c>
      <c r="G193" s="16"/>
      <c r="H193" s="23">
        <f t="shared" ref="H193:K193" si="70">H194</f>
        <v>173.9</v>
      </c>
      <c r="I193" s="23">
        <f t="shared" si="70"/>
        <v>3303.5</v>
      </c>
      <c r="J193" s="23">
        <f t="shared" si="70"/>
        <v>8018.8</v>
      </c>
      <c r="K193" s="23">
        <f t="shared" si="70"/>
        <v>0</v>
      </c>
    </row>
    <row r="194" spans="1:17" ht="37.5" x14ac:dyDescent="0.2">
      <c r="A194" s="5"/>
      <c r="B194" s="5" t="s">
        <v>10</v>
      </c>
      <c r="C194" s="15">
        <v>905</v>
      </c>
      <c r="D194" s="15" t="s">
        <v>9</v>
      </c>
      <c r="E194" s="15" t="s">
        <v>20</v>
      </c>
      <c r="F194" s="15" t="s">
        <v>328</v>
      </c>
      <c r="G194" s="16">
        <v>600</v>
      </c>
      <c r="H194" s="23">
        <v>173.9</v>
      </c>
      <c r="I194" s="23">
        <v>3303.5</v>
      </c>
      <c r="J194" s="23">
        <v>8018.8</v>
      </c>
      <c r="K194" s="23">
        <v>0</v>
      </c>
      <c r="L194" s="23">
        <v>8719.7999999999993</v>
      </c>
      <c r="M194" s="23">
        <v>9852.5</v>
      </c>
      <c r="P194" s="1">
        <v>8018.8</v>
      </c>
      <c r="Q194" s="1">
        <v>0</v>
      </c>
    </row>
    <row r="195" spans="1:17" ht="37.5" x14ac:dyDescent="0.2">
      <c r="A195" s="5"/>
      <c r="B195" s="5" t="s">
        <v>458</v>
      </c>
      <c r="C195" s="15">
        <v>905</v>
      </c>
      <c r="D195" s="15" t="s">
        <v>9</v>
      </c>
      <c r="E195" s="15" t="s">
        <v>20</v>
      </c>
      <c r="F195" s="15" t="s">
        <v>459</v>
      </c>
      <c r="G195" s="16"/>
      <c r="H195" s="23"/>
      <c r="I195" s="23"/>
      <c r="J195" s="23">
        <f>J196</f>
        <v>2449.9</v>
      </c>
      <c r="K195" s="23">
        <f>K196</f>
        <v>2500.4</v>
      </c>
      <c r="L195" s="27"/>
      <c r="M195" s="27"/>
    </row>
    <row r="196" spans="1:17" ht="75" x14ac:dyDescent="0.2">
      <c r="A196" s="5"/>
      <c r="B196" s="5" t="s">
        <v>460</v>
      </c>
      <c r="C196" s="15">
        <v>905</v>
      </c>
      <c r="D196" s="15" t="s">
        <v>9</v>
      </c>
      <c r="E196" s="15" t="s">
        <v>20</v>
      </c>
      <c r="F196" s="15" t="s">
        <v>461</v>
      </c>
      <c r="G196" s="16"/>
      <c r="H196" s="23"/>
      <c r="I196" s="23"/>
      <c r="J196" s="23">
        <f>J197</f>
        <v>2449.9</v>
      </c>
      <c r="K196" s="23">
        <f>K197</f>
        <v>2500.4</v>
      </c>
      <c r="L196" s="27"/>
      <c r="M196" s="27"/>
    </row>
    <row r="197" spans="1:17" ht="37.5" x14ac:dyDescent="0.2">
      <c r="A197" s="5"/>
      <c r="B197" s="5" t="s">
        <v>10</v>
      </c>
      <c r="C197" s="15">
        <v>905</v>
      </c>
      <c r="D197" s="15" t="s">
        <v>9</v>
      </c>
      <c r="E197" s="15" t="s">
        <v>20</v>
      </c>
      <c r="F197" s="15" t="s">
        <v>461</v>
      </c>
      <c r="G197" s="16">
        <v>600</v>
      </c>
      <c r="H197" s="23"/>
      <c r="I197" s="23"/>
      <c r="J197" s="23">
        <v>2449.9</v>
      </c>
      <c r="K197" s="23">
        <v>2500.4</v>
      </c>
      <c r="L197" s="27"/>
      <c r="M197" s="27"/>
      <c r="P197" s="1">
        <v>2449.9</v>
      </c>
      <c r="Q197" s="1">
        <v>2500.4</v>
      </c>
    </row>
    <row r="198" spans="1:17" ht="37.5" x14ac:dyDescent="0.2">
      <c r="A198" s="5"/>
      <c r="B198" s="11" t="s">
        <v>59</v>
      </c>
      <c r="C198" s="15">
        <v>905</v>
      </c>
      <c r="D198" s="25" t="s">
        <v>9</v>
      </c>
      <c r="E198" s="25" t="s">
        <v>20</v>
      </c>
      <c r="F198" s="15" t="s">
        <v>139</v>
      </c>
      <c r="G198" s="16"/>
      <c r="H198" s="23">
        <f t="shared" ref="H198:K199" si="71">H199</f>
        <v>371</v>
      </c>
      <c r="I198" s="23">
        <f t="shared" si="71"/>
        <v>0</v>
      </c>
      <c r="J198" s="23">
        <f t="shared" si="71"/>
        <v>415</v>
      </c>
      <c r="K198" s="23">
        <f t="shared" si="71"/>
        <v>207</v>
      </c>
    </row>
    <row r="199" spans="1:17" ht="37.5" x14ac:dyDescent="0.2">
      <c r="A199" s="5"/>
      <c r="B199" s="5" t="s">
        <v>141</v>
      </c>
      <c r="C199" s="15">
        <v>905</v>
      </c>
      <c r="D199" s="25" t="s">
        <v>9</v>
      </c>
      <c r="E199" s="25" t="s">
        <v>20</v>
      </c>
      <c r="F199" s="15" t="s">
        <v>140</v>
      </c>
      <c r="G199" s="16"/>
      <c r="H199" s="23">
        <f t="shared" si="71"/>
        <v>371</v>
      </c>
      <c r="I199" s="23">
        <f t="shared" si="71"/>
        <v>0</v>
      </c>
      <c r="J199" s="23">
        <f t="shared" si="71"/>
        <v>415</v>
      </c>
      <c r="K199" s="23">
        <f t="shared" si="71"/>
        <v>207</v>
      </c>
    </row>
    <row r="200" spans="1:17" ht="36.75" customHeight="1" x14ac:dyDescent="0.2">
      <c r="A200" s="5"/>
      <c r="B200" s="5" t="s">
        <v>10</v>
      </c>
      <c r="C200" s="15">
        <v>905</v>
      </c>
      <c r="D200" s="25" t="s">
        <v>9</v>
      </c>
      <c r="E200" s="25" t="s">
        <v>20</v>
      </c>
      <c r="F200" s="15" t="s">
        <v>140</v>
      </c>
      <c r="G200" s="16">
        <v>600</v>
      </c>
      <c r="H200" s="23">
        <v>371</v>
      </c>
      <c r="I200" s="23">
        <v>0</v>
      </c>
      <c r="J200" s="23">
        <v>415</v>
      </c>
      <c r="K200" s="23">
        <v>207</v>
      </c>
    </row>
    <row r="201" spans="1:17" ht="37.5" hidden="1" x14ac:dyDescent="0.2">
      <c r="A201" s="5"/>
      <c r="B201" s="5" t="s">
        <v>116</v>
      </c>
      <c r="C201" s="15">
        <v>905</v>
      </c>
      <c r="D201" s="25" t="s">
        <v>9</v>
      </c>
      <c r="E201" s="25" t="s">
        <v>20</v>
      </c>
      <c r="F201" s="15" t="s">
        <v>171</v>
      </c>
      <c r="G201" s="16"/>
      <c r="H201" s="23">
        <f t="shared" ref="H201:K202" si="72">H202</f>
        <v>100</v>
      </c>
      <c r="I201" s="23">
        <f t="shared" si="72"/>
        <v>0</v>
      </c>
      <c r="J201" s="23">
        <f t="shared" si="72"/>
        <v>0</v>
      </c>
      <c r="K201" s="23">
        <f t="shared" si="72"/>
        <v>0</v>
      </c>
    </row>
    <row r="202" spans="1:17" ht="37.5" hidden="1" x14ac:dyDescent="0.2">
      <c r="A202" s="5"/>
      <c r="B202" s="5" t="s">
        <v>117</v>
      </c>
      <c r="C202" s="15">
        <v>905</v>
      </c>
      <c r="D202" s="25" t="s">
        <v>9</v>
      </c>
      <c r="E202" s="25" t="s">
        <v>20</v>
      </c>
      <c r="F202" s="15" t="s">
        <v>172</v>
      </c>
      <c r="G202" s="16"/>
      <c r="H202" s="23">
        <f t="shared" si="72"/>
        <v>100</v>
      </c>
      <c r="I202" s="23">
        <f t="shared" si="72"/>
        <v>0</v>
      </c>
      <c r="J202" s="23">
        <f t="shared" si="72"/>
        <v>0</v>
      </c>
      <c r="K202" s="23">
        <f t="shared" si="72"/>
        <v>0</v>
      </c>
    </row>
    <row r="203" spans="1:17" ht="37.5" hidden="1" x14ac:dyDescent="0.2">
      <c r="A203" s="5"/>
      <c r="B203" s="5" t="s">
        <v>10</v>
      </c>
      <c r="C203" s="15">
        <v>905</v>
      </c>
      <c r="D203" s="25" t="s">
        <v>9</v>
      </c>
      <c r="E203" s="25" t="s">
        <v>20</v>
      </c>
      <c r="F203" s="15" t="s">
        <v>172</v>
      </c>
      <c r="G203" s="16">
        <v>600</v>
      </c>
      <c r="H203" s="23">
        <v>100</v>
      </c>
      <c r="I203" s="23"/>
      <c r="J203" s="23"/>
      <c r="K203" s="23"/>
    </row>
    <row r="204" spans="1:17" ht="22.5" hidden="1" customHeight="1" x14ac:dyDescent="0.2">
      <c r="A204" s="5"/>
      <c r="B204" s="5" t="s">
        <v>381</v>
      </c>
      <c r="C204" s="15">
        <v>905</v>
      </c>
      <c r="D204" s="25" t="s">
        <v>9</v>
      </c>
      <c r="E204" s="25" t="s">
        <v>20</v>
      </c>
      <c r="F204" s="15" t="s">
        <v>137</v>
      </c>
      <c r="G204" s="16"/>
      <c r="H204" s="23">
        <f>H205</f>
        <v>546</v>
      </c>
      <c r="I204" s="23">
        <f t="shared" ref="I204:K204" si="73">I205</f>
        <v>0</v>
      </c>
      <c r="J204" s="23">
        <f t="shared" si="73"/>
        <v>0</v>
      </c>
      <c r="K204" s="23">
        <f t="shared" si="73"/>
        <v>0</v>
      </c>
    </row>
    <row r="205" spans="1:17" ht="37.5" hidden="1" x14ac:dyDescent="0.2">
      <c r="A205" s="5"/>
      <c r="B205" s="5" t="s">
        <v>173</v>
      </c>
      <c r="C205" s="15">
        <v>905</v>
      </c>
      <c r="D205" s="25" t="s">
        <v>9</v>
      </c>
      <c r="E205" s="25" t="s">
        <v>20</v>
      </c>
      <c r="F205" s="15" t="s">
        <v>138</v>
      </c>
      <c r="G205" s="16"/>
      <c r="H205" s="23">
        <f>H206</f>
        <v>546</v>
      </c>
      <c r="I205" s="23">
        <f t="shared" ref="I205:K205" si="74">I206</f>
        <v>0</v>
      </c>
      <c r="J205" s="23">
        <f t="shared" si="74"/>
        <v>0</v>
      </c>
      <c r="K205" s="23">
        <f t="shared" si="74"/>
        <v>0</v>
      </c>
    </row>
    <row r="206" spans="1:17" ht="37.5" hidden="1" x14ac:dyDescent="0.2">
      <c r="A206" s="5"/>
      <c r="B206" s="5" t="s">
        <v>10</v>
      </c>
      <c r="C206" s="15">
        <v>905</v>
      </c>
      <c r="D206" s="25" t="s">
        <v>9</v>
      </c>
      <c r="E206" s="25" t="s">
        <v>20</v>
      </c>
      <c r="F206" s="15" t="s">
        <v>138</v>
      </c>
      <c r="G206" s="16">
        <v>600</v>
      </c>
      <c r="H206" s="23">
        <v>546</v>
      </c>
      <c r="I206" s="23"/>
      <c r="J206" s="23"/>
      <c r="K206" s="23"/>
    </row>
    <row r="207" spans="1:17" ht="56.25" x14ac:dyDescent="0.2">
      <c r="A207" s="5"/>
      <c r="B207" s="5" t="s">
        <v>286</v>
      </c>
      <c r="C207" s="15">
        <v>905</v>
      </c>
      <c r="D207" s="25" t="s">
        <v>9</v>
      </c>
      <c r="E207" s="25" t="s">
        <v>20</v>
      </c>
      <c r="F207" s="15" t="s">
        <v>285</v>
      </c>
      <c r="G207" s="16"/>
      <c r="H207" s="23">
        <f t="shared" ref="H207:K208" si="75">H208</f>
        <v>5</v>
      </c>
      <c r="I207" s="23">
        <f t="shared" si="75"/>
        <v>0</v>
      </c>
      <c r="J207" s="23">
        <f t="shared" si="75"/>
        <v>5</v>
      </c>
      <c r="K207" s="23">
        <f t="shared" si="75"/>
        <v>5</v>
      </c>
    </row>
    <row r="208" spans="1:17" ht="18.75" x14ac:dyDescent="0.2">
      <c r="A208" s="5"/>
      <c r="B208" s="5" t="s">
        <v>292</v>
      </c>
      <c r="C208" s="15">
        <v>905</v>
      </c>
      <c r="D208" s="25" t="s">
        <v>9</v>
      </c>
      <c r="E208" s="25" t="s">
        <v>20</v>
      </c>
      <c r="F208" s="15" t="s">
        <v>291</v>
      </c>
      <c r="G208" s="16"/>
      <c r="H208" s="23">
        <f t="shared" si="75"/>
        <v>5</v>
      </c>
      <c r="I208" s="23">
        <f t="shared" si="75"/>
        <v>0</v>
      </c>
      <c r="J208" s="23">
        <f t="shared" si="75"/>
        <v>5</v>
      </c>
      <c r="K208" s="23">
        <f t="shared" si="75"/>
        <v>5</v>
      </c>
    </row>
    <row r="209" spans="1:11" ht="38.25" customHeight="1" x14ac:dyDescent="0.2">
      <c r="A209" s="5"/>
      <c r="B209" s="5" t="s">
        <v>10</v>
      </c>
      <c r="C209" s="15">
        <v>905</v>
      </c>
      <c r="D209" s="25" t="s">
        <v>9</v>
      </c>
      <c r="E209" s="25" t="s">
        <v>20</v>
      </c>
      <c r="F209" s="15" t="s">
        <v>291</v>
      </c>
      <c r="G209" s="16">
        <v>600</v>
      </c>
      <c r="H209" s="23">
        <v>5</v>
      </c>
      <c r="I209" s="23"/>
      <c r="J209" s="23">
        <v>5</v>
      </c>
      <c r="K209" s="23">
        <v>5</v>
      </c>
    </row>
    <row r="210" spans="1:11" ht="37.5" hidden="1" x14ac:dyDescent="0.2">
      <c r="A210" s="5"/>
      <c r="B210" s="5" t="s">
        <v>71</v>
      </c>
      <c r="C210" s="15">
        <v>905</v>
      </c>
      <c r="D210" s="25" t="s">
        <v>9</v>
      </c>
      <c r="E210" s="25" t="s">
        <v>20</v>
      </c>
      <c r="F210" s="15" t="s">
        <v>152</v>
      </c>
      <c r="G210" s="16"/>
      <c r="H210" s="23">
        <f>H212</f>
        <v>30</v>
      </c>
      <c r="I210" s="23">
        <f>I212</f>
        <v>0</v>
      </c>
      <c r="J210" s="23">
        <f>J212</f>
        <v>0</v>
      </c>
      <c r="K210" s="23">
        <f>K212</f>
        <v>0</v>
      </c>
    </row>
    <row r="211" spans="1:11" ht="18.75" hidden="1" x14ac:dyDescent="0.2">
      <c r="A211" s="5"/>
      <c r="B211" s="5" t="s">
        <v>383</v>
      </c>
      <c r="C211" s="15">
        <v>905</v>
      </c>
      <c r="D211" s="25" t="s">
        <v>9</v>
      </c>
      <c r="E211" s="25" t="s">
        <v>20</v>
      </c>
      <c r="F211" s="15" t="s">
        <v>380</v>
      </c>
      <c r="G211" s="16"/>
      <c r="H211" s="23">
        <f>H212</f>
        <v>30</v>
      </c>
      <c r="I211" s="23">
        <f t="shared" ref="I211:K211" si="76">I212</f>
        <v>0</v>
      </c>
      <c r="J211" s="23">
        <f t="shared" si="76"/>
        <v>0</v>
      </c>
      <c r="K211" s="23">
        <f t="shared" si="76"/>
        <v>0</v>
      </c>
    </row>
    <row r="212" spans="1:11" ht="37.5" hidden="1" x14ac:dyDescent="0.2">
      <c r="A212" s="5"/>
      <c r="B212" s="5" t="s">
        <v>340</v>
      </c>
      <c r="C212" s="15">
        <v>905</v>
      </c>
      <c r="D212" s="25" t="s">
        <v>9</v>
      </c>
      <c r="E212" s="25" t="s">
        <v>20</v>
      </c>
      <c r="F212" s="15" t="s">
        <v>339</v>
      </c>
      <c r="G212" s="16"/>
      <c r="H212" s="23">
        <f t="shared" ref="H212:K212" si="77">H213</f>
        <v>30</v>
      </c>
      <c r="I212" s="23">
        <f t="shared" si="77"/>
        <v>0</v>
      </c>
      <c r="J212" s="23">
        <f t="shared" si="77"/>
        <v>0</v>
      </c>
      <c r="K212" s="23">
        <f t="shared" si="77"/>
        <v>0</v>
      </c>
    </row>
    <row r="213" spans="1:11" ht="37.5" hidden="1" x14ac:dyDescent="0.2">
      <c r="A213" s="5"/>
      <c r="B213" s="5" t="s">
        <v>10</v>
      </c>
      <c r="C213" s="15">
        <v>905</v>
      </c>
      <c r="D213" s="25" t="s">
        <v>9</v>
      </c>
      <c r="E213" s="25" t="s">
        <v>20</v>
      </c>
      <c r="F213" s="15" t="s">
        <v>339</v>
      </c>
      <c r="G213" s="16">
        <v>600</v>
      </c>
      <c r="H213" s="23">
        <v>30</v>
      </c>
      <c r="I213" s="23"/>
      <c r="J213" s="23"/>
      <c r="K213" s="23"/>
    </row>
    <row r="214" spans="1:11" ht="18.75" x14ac:dyDescent="0.2">
      <c r="A214" s="5"/>
      <c r="B214" s="5" t="s">
        <v>297</v>
      </c>
      <c r="C214" s="15">
        <v>905</v>
      </c>
      <c r="D214" s="15" t="s">
        <v>9</v>
      </c>
      <c r="E214" s="25" t="s">
        <v>21</v>
      </c>
      <c r="F214" s="15"/>
      <c r="G214" s="16"/>
      <c r="H214" s="23" t="e">
        <f>H215</f>
        <v>#REF!</v>
      </c>
      <c r="I214" s="23" t="e">
        <f t="shared" ref="I214:K214" si="78">I215</f>
        <v>#REF!</v>
      </c>
      <c r="J214" s="23">
        <f>J215+J231</f>
        <v>37330.199999999997</v>
      </c>
      <c r="K214" s="23">
        <f t="shared" si="78"/>
        <v>39208.199999999997</v>
      </c>
    </row>
    <row r="215" spans="1:11" ht="37.5" x14ac:dyDescent="0.2">
      <c r="A215" s="5"/>
      <c r="B215" s="11" t="s">
        <v>74</v>
      </c>
      <c r="C215" s="15">
        <v>905</v>
      </c>
      <c r="D215" s="15" t="s">
        <v>9</v>
      </c>
      <c r="E215" s="25" t="s">
        <v>21</v>
      </c>
      <c r="F215" s="15" t="s">
        <v>157</v>
      </c>
      <c r="G215" s="16"/>
      <c r="H215" s="23" t="e">
        <f t="shared" ref="H215:K215" si="79">H216</f>
        <v>#REF!</v>
      </c>
      <c r="I215" s="23" t="e">
        <f t="shared" si="79"/>
        <v>#REF!</v>
      </c>
      <c r="J215" s="23">
        <f t="shared" si="79"/>
        <v>37319.199999999997</v>
      </c>
      <c r="K215" s="23">
        <f t="shared" si="79"/>
        <v>39208.199999999997</v>
      </c>
    </row>
    <row r="216" spans="1:11" ht="18.75" x14ac:dyDescent="0.2">
      <c r="A216" s="5"/>
      <c r="B216" s="11" t="s">
        <v>77</v>
      </c>
      <c r="C216" s="15">
        <v>905</v>
      </c>
      <c r="D216" s="15" t="s">
        <v>9</v>
      </c>
      <c r="E216" s="25" t="s">
        <v>21</v>
      </c>
      <c r="F216" s="15" t="s">
        <v>174</v>
      </c>
      <c r="G216" s="16"/>
      <c r="H216" s="23" t="e">
        <f>#REF!+H219+H222+H229</f>
        <v>#REF!</v>
      </c>
      <c r="I216" s="23" t="e">
        <f>#REF!+I219+I222+I229</f>
        <v>#REF!</v>
      </c>
      <c r="J216" s="23">
        <f>J219+J222+J229+J217</f>
        <v>37319.199999999997</v>
      </c>
      <c r="K216" s="23">
        <f>K219+K222+K229+K217</f>
        <v>39208.199999999997</v>
      </c>
    </row>
    <row r="217" spans="1:11" ht="37.5" x14ac:dyDescent="0.2">
      <c r="A217" s="5"/>
      <c r="B217" s="11" t="s">
        <v>430</v>
      </c>
      <c r="C217" s="15">
        <v>905</v>
      </c>
      <c r="D217" s="15" t="s">
        <v>9</v>
      </c>
      <c r="E217" s="25" t="s">
        <v>21</v>
      </c>
      <c r="F217" s="15" t="s">
        <v>431</v>
      </c>
      <c r="G217" s="16"/>
      <c r="H217" s="23"/>
      <c r="I217" s="23"/>
      <c r="J217" s="23">
        <f>J218</f>
        <v>11</v>
      </c>
      <c r="K217" s="23">
        <f>K218</f>
        <v>0</v>
      </c>
    </row>
    <row r="218" spans="1:11" ht="37.5" x14ac:dyDescent="0.2">
      <c r="A218" s="5"/>
      <c r="B218" s="5" t="s">
        <v>10</v>
      </c>
      <c r="C218" s="15">
        <v>905</v>
      </c>
      <c r="D218" s="15" t="s">
        <v>9</v>
      </c>
      <c r="E218" s="25" t="s">
        <v>21</v>
      </c>
      <c r="F218" s="15" t="s">
        <v>431</v>
      </c>
      <c r="G218" s="16">
        <v>600</v>
      </c>
      <c r="H218" s="23"/>
      <c r="I218" s="23"/>
      <c r="J218" s="23">
        <v>11</v>
      </c>
      <c r="K218" s="23">
        <v>0</v>
      </c>
    </row>
    <row r="219" spans="1:11" ht="37.5" x14ac:dyDescent="0.2">
      <c r="A219" s="5"/>
      <c r="B219" s="5" t="s">
        <v>244</v>
      </c>
      <c r="C219" s="15">
        <v>905</v>
      </c>
      <c r="D219" s="15" t="s">
        <v>9</v>
      </c>
      <c r="E219" s="25" t="s">
        <v>21</v>
      </c>
      <c r="F219" s="15" t="s">
        <v>284</v>
      </c>
      <c r="G219" s="16"/>
      <c r="H219" s="23" t="e">
        <f>H220+#REF!+#REF!</f>
        <v>#REF!</v>
      </c>
      <c r="I219" s="23" t="e">
        <f>I220+#REF!+#REF!</f>
        <v>#REF!</v>
      </c>
      <c r="J219" s="23">
        <f>J220</f>
        <v>23788.799999999999</v>
      </c>
      <c r="K219" s="23">
        <f>K220</f>
        <v>25036.399999999998</v>
      </c>
    </row>
    <row r="220" spans="1:11" ht="37.5" x14ac:dyDescent="0.2">
      <c r="A220" s="5"/>
      <c r="B220" s="11" t="s">
        <v>62</v>
      </c>
      <c r="C220" s="15">
        <v>905</v>
      </c>
      <c r="D220" s="15" t="s">
        <v>9</v>
      </c>
      <c r="E220" s="25" t="s">
        <v>21</v>
      </c>
      <c r="F220" s="15" t="s">
        <v>264</v>
      </c>
      <c r="G220" s="16"/>
      <c r="H220" s="23">
        <f t="shared" ref="H220:K220" si="80">H221</f>
        <v>10123.5</v>
      </c>
      <c r="I220" s="23">
        <f t="shared" si="80"/>
        <v>0</v>
      </c>
      <c r="J220" s="23">
        <f t="shared" si="80"/>
        <v>23788.799999999999</v>
      </c>
      <c r="K220" s="23">
        <f t="shared" si="80"/>
        <v>25036.399999999998</v>
      </c>
    </row>
    <row r="221" spans="1:11" ht="40.5" customHeight="1" x14ac:dyDescent="0.2">
      <c r="A221" s="5"/>
      <c r="B221" s="5" t="s">
        <v>10</v>
      </c>
      <c r="C221" s="15">
        <v>905</v>
      </c>
      <c r="D221" s="15" t="s">
        <v>9</v>
      </c>
      <c r="E221" s="25" t="s">
        <v>21</v>
      </c>
      <c r="F221" s="15" t="s">
        <v>264</v>
      </c>
      <c r="G221" s="16">
        <v>600</v>
      </c>
      <c r="H221" s="23">
        <v>10123.5</v>
      </c>
      <c r="I221" s="23"/>
      <c r="J221" s="23">
        <f>36057.6-12268.8</f>
        <v>23788.799999999999</v>
      </c>
      <c r="K221" s="23">
        <f>37918.6-12882.2</f>
        <v>25036.399999999998</v>
      </c>
    </row>
    <row r="222" spans="1:11" ht="24.75" customHeight="1" x14ac:dyDescent="0.2">
      <c r="A222" s="5"/>
      <c r="B222" s="5" t="s">
        <v>123</v>
      </c>
      <c r="C222" s="15">
        <v>905</v>
      </c>
      <c r="D222" s="15" t="s">
        <v>9</v>
      </c>
      <c r="E222" s="25" t="s">
        <v>21</v>
      </c>
      <c r="F222" s="15" t="s">
        <v>444</v>
      </c>
      <c r="G222" s="16"/>
      <c r="H222" s="23" t="e">
        <f>H223+H226+#REF!</f>
        <v>#REF!</v>
      </c>
      <c r="I222" s="23" t="e">
        <f>I223+I226+#REF!</f>
        <v>#REF!</v>
      </c>
      <c r="J222" s="23">
        <f>J223+J226</f>
        <v>13049.4</v>
      </c>
      <c r="K222" s="23">
        <f>K223+K226</f>
        <v>13701.800000000001</v>
      </c>
    </row>
    <row r="223" spans="1:11" ht="45" customHeight="1" x14ac:dyDescent="0.2">
      <c r="A223" s="5"/>
      <c r="B223" s="5" t="s">
        <v>445</v>
      </c>
      <c r="C223" s="15">
        <v>905</v>
      </c>
      <c r="D223" s="15" t="s">
        <v>9</v>
      </c>
      <c r="E223" s="25" t="s">
        <v>21</v>
      </c>
      <c r="F223" s="15" t="s">
        <v>444</v>
      </c>
      <c r="G223" s="16"/>
      <c r="H223" s="23">
        <f>H224</f>
        <v>160</v>
      </c>
      <c r="I223" s="23">
        <f>I224</f>
        <v>0</v>
      </c>
      <c r="J223" s="23">
        <f>J224+J225</f>
        <v>13049.4</v>
      </c>
      <c r="K223" s="23">
        <f>K224+K225</f>
        <v>13701.800000000001</v>
      </c>
    </row>
    <row r="224" spans="1:11" ht="44.25" customHeight="1" x14ac:dyDescent="0.2">
      <c r="A224" s="5"/>
      <c r="B224" s="5" t="s">
        <v>10</v>
      </c>
      <c r="C224" s="15">
        <v>905</v>
      </c>
      <c r="D224" s="15" t="s">
        <v>9</v>
      </c>
      <c r="E224" s="25" t="s">
        <v>21</v>
      </c>
      <c r="F224" s="15" t="s">
        <v>444</v>
      </c>
      <c r="G224" s="16">
        <v>600</v>
      </c>
      <c r="H224" s="23">
        <v>160</v>
      </c>
      <c r="I224" s="23">
        <v>0</v>
      </c>
      <c r="J224" s="23">
        <f>207.4+219.5+219.5+12268.8</f>
        <v>12915.199999999999</v>
      </c>
      <c r="K224" s="23">
        <f>217.7+230.5+230.5+12882.2</f>
        <v>13560.900000000001</v>
      </c>
    </row>
    <row r="225" spans="1:17" ht="21" customHeight="1" x14ac:dyDescent="0.2">
      <c r="A225" s="5"/>
      <c r="B225" s="5" t="s">
        <v>18</v>
      </c>
      <c r="C225" s="15">
        <v>905</v>
      </c>
      <c r="D225" s="15" t="s">
        <v>9</v>
      </c>
      <c r="E225" s="25" t="s">
        <v>21</v>
      </c>
      <c r="F225" s="15" t="s">
        <v>444</v>
      </c>
      <c r="G225" s="16">
        <v>800</v>
      </c>
      <c r="H225" s="23"/>
      <c r="I225" s="23"/>
      <c r="J225" s="23">
        <v>134.19999999999999</v>
      </c>
      <c r="K225" s="23">
        <v>140.9</v>
      </c>
    </row>
    <row r="226" spans="1:17" ht="39" hidden="1" customHeight="1" x14ac:dyDescent="0.2">
      <c r="A226" s="5"/>
      <c r="B226" s="5" t="s">
        <v>309</v>
      </c>
      <c r="C226" s="15">
        <v>905</v>
      </c>
      <c r="D226" s="15" t="s">
        <v>9</v>
      </c>
      <c r="E226" s="25" t="s">
        <v>21</v>
      </c>
      <c r="F226" s="15" t="s">
        <v>274</v>
      </c>
      <c r="G226" s="16"/>
      <c r="H226" s="23">
        <f t="shared" ref="H226:K226" si="81">H227</f>
        <v>100</v>
      </c>
      <c r="I226" s="23">
        <f t="shared" si="81"/>
        <v>0</v>
      </c>
      <c r="J226" s="23">
        <f t="shared" si="81"/>
        <v>0</v>
      </c>
      <c r="K226" s="23">
        <f t="shared" si="81"/>
        <v>0</v>
      </c>
    </row>
    <row r="227" spans="1:17" ht="41.25" hidden="1" customHeight="1" x14ac:dyDescent="0.2">
      <c r="A227" s="5"/>
      <c r="B227" s="5" t="s">
        <v>10</v>
      </c>
      <c r="C227" s="15">
        <v>905</v>
      </c>
      <c r="D227" s="15" t="s">
        <v>9</v>
      </c>
      <c r="E227" s="25" t="s">
        <v>21</v>
      </c>
      <c r="F227" s="15" t="s">
        <v>274</v>
      </c>
      <c r="G227" s="16">
        <v>600</v>
      </c>
      <c r="H227" s="23">
        <v>100</v>
      </c>
      <c r="I227" s="23">
        <v>0</v>
      </c>
      <c r="J227" s="23"/>
      <c r="K227" s="23"/>
    </row>
    <row r="228" spans="1:17" ht="59.25" customHeight="1" x14ac:dyDescent="0.2">
      <c r="A228" s="5"/>
      <c r="B228" s="5" t="s">
        <v>367</v>
      </c>
      <c r="C228" s="15">
        <v>905</v>
      </c>
      <c r="D228" s="25" t="s">
        <v>9</v>
      </c>
      <c r="E228" s="25" t="s">
        <v>21</v>
      </c>
      <c r="F228" s="15" t="s">
        <v>382</v>
      </c>
      <c r="G228" s="16"/>
      <c r="H228" s="23">
        <f>H229</f>
        <v>0</v>
      </c>
      <c r="I228" s="23">
        <f t="shared" ref="I228:K228" si="82">I229</f>
        <v>350</v>
      </c>
      <c r="J228" s="23">
        <f t="shared" si="82"/>
        <v>470</v>
      </c>
      <c r="K228" s="23">
        <f t="shared" si="82"/>
        <v>470</v>
      </c>
    </row>
    <row r="229" spans="1:17" ht="22.5" customHeight="1" x14ac:dyDescent="0.2">
      <c r="A229" s="5"/>
      <c r="B229" s="5" t="s">
        <v>121</v>
      </c>
      <c r="C229" s="15">
        <v>905</v>
      </c>
      <c r="D229" s="25" t="s">
        <v>9</v>
      </c>
      <c r="E229" s="25" t="s">
        <v>21</v>
      </c>
      <c r="F229" s="15" t="s">
        <v>275</v>
      </c>
      <c r="G229" s="16"/>
      <c r="H229" s="23">
        <f t="shared" ref="H229:K229" si="83">H230</f>
        <v>0</v>
      </c>
      <c r="I229" s="23">
        <f t="shared" si="83"/>
        <v>350</v>
      </c>
      <c r="J229" s="23">
        <f t="shared" si="83"/>
        <v>470</v>
      </c>
      <c r="K229" s="23">
        <f t="shared" si="83"/>
        <v>470</v>
      </c>
      <c r="P229" s="1">
        <v>470</v>
      </c>
      <c r="Q229" s="1">
        <v>470</v>
      </c>
    </row>
    <row r="230" spans="1:17" ht="37.5" x14ac:dyDescent="0.2">
      <c r="A230" s="5"/>
      <c r="B230" s="5" t="s">
        <v>10</v>
      </c>
      <c r="C230" s="15">
        <v>905</v>
      </c>
      <c r="D230" s="25" t="s">
        <v>9</v>
      </c>
      <c r="E230" s="25" t="s">
        <v>21</v>
      </c>
      <c r="F230" s="15" t="s">
        <v>275</v>
      </c>
      <c r="G230" s="16">
        <v>600</v>
      </c>
      <c r="H230" s="23"/>
      <c r="I230" s="23">
        <v>350</v>
      </c>
      <c r="J230" s="23">
        <v>470</v>
      </c>
      <c r="K230" s="23">
        <v>470</v>
      </c>
      <c r="L230" s="23">
        <f>359.1+4.5</f>
        <v>363.6</v>
      </c>
      <c r="M230" s="23">
        <f>359.1+4.5</f>
        <v>363.6</v>
      </c>
    </row>
    <row r="231" spans="1:17" ht="37.5" x14ac:dyDescent="0.2">
      <c r="A231" s="5"/>
      <c r="B231" s="11" t="s">
        <v>59</v>
      </c>
      <c r="C231" s="15">
        <v>905</v>
      </c>
      <c r="D231" s="25" t="s">
        <v>9</v>
      </c>
      <c r="E231" s="25" t="s">
        <v>21</v>
      </c>
      <c r="F231" s="15" t="s">
        <v>139</v>
      </c>
      <c r="G231" s="16"/>
      <c r="H231" s="23"/>
      <c r="I231" s="23"/>
      <c r="J231" s="23">
        <f>J232</f>
        <v>11</v>
      </c>
      <c r="K231" s="23">
        <f>K232</f>
        <v>0</v>
      </c>
      <c r="L231" s="27"/>
      <c r="M231" s="27"/>
    </row>
    <row r="232" spans="1:17" ht="37.5" x14ac:dyDescent="0.2">
      <c r="A232" s="5"/>
      <c r="B232" s="5" t="s">
        <v>141</v>
      </c>
      <c r="C232" s="15">
        <v>905</v>
      </c>
      <c r="D232" s="25" t="s">
        <v>9</v>
      </c>
      <c r="E232" s="25" t="s">
        <v>21</v>
      </c>
      <c r="F232" s="15" t="s">
        <v>140</v>
      </c>
      <c r="G232" s="16"/>
      <c r="H232" s="23"/>
      <c r="I232" s="23"/>
      <c r="J232" s="23">
        <f>J233</f>
        <v>11</v>
      </c>
      <c r="K232" s="23">
        <f>K233</f>
        <v>0</v>
      </c>
      <c r="L232" s="27"/>
      <c r="M232" s="27"/>
    </row>
    <row r="233" spans="1:17" ht="37.5" x14ac:dyDescent="0.2">
      <c r="A233" s="5"/>
      <c r="B233" s="5" t="s">
        <v>10</v>
      </c>
      <c r="C233" s="15">
        <v>905</v>
      </c>
      <c r="D233" s="25" t="s">
        <v>9</v>
      </c>
      <c r="E233" s="25" t="s">
        <v>21</v>
      </c>
      <c r="F233" s="15" t="s">
        <v>140</v>
      </c>
      <c r="G233" s="16">
        <v>600</v>
      </c>
      <c r="H233" s="23"/>
      <c r="I233" s="23"/>
      <c r="J233" s="23">
        <v>11</v>
      </c>
      <c r="K233" s="23">
        <v>0</v>
      </c>
      <c r="L233" s="27"/>
      <c r="M233" s="27"/>
    </row>
    <row r="234" spans="1:17" ht="18.75" hidden="1" x14ac:dyDescent="0.2">
      <c r="A234" s="5" t="s">
        <v>0</v>
      </c>
      <c r="B234" s="5" t="s">
        <v>447</v>
      </c>
      <c r="C234" s="15">
        <v>905</v>
      </c>
      <c r="D234" s="25" t="s">
        <v>9</v>
      </c>
      <c r="E234" s="25" t="s">
        <v>9</v>
      </c>
      <c r="F234" s="15"/>
      <c r="G234" s="16"/>
      <c r="H234" s="23">
        <f>H235</f>
        <v>218.4</v>
      </c>
      <c r="I234" s="23">
        <f t="shared" ref="H234:K236" si="84">I235</f>
        <v>965.7</v>
      </c>
      <c r="J234" s="23">
        <f t="shared" si="84"/>
        <v>0</v>
      </c>
      <c r="K234" s="23">
        <f t="shared" si="84"/>
        <v>0</v>
      </c>
    </row>
    <row r="235" spans="1:17" ht="37.5" hidden="1" x14ac:dyDescent="0.2">
      <c r="A235" s="5"/>
      <c r="B235" s="11" t="s">
        <v>74</v>
      </c>
      <c r="C235" s="15">
        <v>905</v>
      </c>
      <c r="D235" s="15" t="s">
        <v>9</v>
      </c>
      <c r="E235" s="25" t="s">
        <v>9</v>
      </c>
      <c r="F235" s="15" t="s">
        <v>157</v>
      </c>
      <c r="G235" s="16" t="s">
        <v>0</v>
      </c>
      <c r="H235" s="23">
        <f t="shared" si="84"/>
        <v>218.4</v>
      </c>
      <c r="I235" s="23">
        <f>I236</f>
        <v>965.7</v>
      </c>
      <c r="J235" s="23">
        <f t="shared" si="84"/>
        <v>0</v>
      </c>
      <c r="K235" s="23">
        <f t="shared" si="84"/>
        <v>0</v>
      </c>
    </row>
    <row r="236" spans="1:17" ht="18.75" hidden="1" x14ac:dyDescent="0.2">
      <c r="A236" s="5"/>
      <c r="B236" s="5" t="s">
        <v>76</v>
      </c>
      <c r="C236" s="15">
        <v>905</v>
      </c>
      <c r="D236" s="15" t="s">
        <v>9</v>
      </c>
      <c r="E236" s="25" t="s">
        <v>9</v>
      </c>
      <c r="F236" s="15" t="s">
        <v>166</v>
      </c>
      <c r="G236" s="16" t="s">
        <v>0</v>
      </c>
      <c r="H236" s="23">
        <f>H237</f>
        <v>218.4</v>
      </c>
      <c r="I236" s="23">
        <f t="shared" ref="I236" si="85">I237</f>
        <v>965.7</v>
      </c>
      <c r="J236" s="23">
        <f t="shared" si="84"/>
        <v>0</v>
      </c>
      <c r="K236" s="23">
        <f t="shared" si="84"/>
        <v>0</v>
      </c>
    </row>
    <row r="237" spans="1:17" ht="18.75" hidden="1" x14ac:dyDescent="0.2">
      <c r="A237" s="5"/>
      <c r="B237" s="5" t="s">
        <v>169</v>
      </c>
      <c r="C237" s="15">
        <v>905</v>
      </c>
      <c r="D237" s="15" t="s">
        <v>9</v>
      </c>
      <c r="E237" s="25" t="s">
        <v>9</v>
      </c>
      <c r="F237" s="15" t="s">
        <v>255</v>
      </c>
      <c r="G237" s="16"/>
      <c r="H237" s="23">
        <f>H238+H240</f>
        <v>218.4</v>
      </c>
      <c r="I237" s="23">
        <f t="shared" ref="I237:K237" si="86">I238+I240</f>
        <v>965.7</v>
      </c>
      <c r="J237" s="23">
        <f t="shared" ref="J237" si="87">J238+J240</f>
        <v>0</v>
      </c>
      <c r="K237" s="23">
        <f t="shared" si="86"/>
        <v>0</v>
      </c>
    </row>
    <row r="238" spans="1:17" ht="40.5" hidden="1" customHeight="1" x14ac:dyDescent="0.2">
      <c r="A238" s="5"/>
      <c r="B238" s="5" t="s">
        <v>310</v>
      </c>
      <c r="C238" s="15">
        <v>905</v>
      </c>
      <c r="D238" s="15" t="s">
        <v>9</v>
      </c>
      <c r="E238" s="25" t="s">
        <v>9</v>
      </c>
      <c r="F238" s="15" t="s">
        <v>258</v>
      </c>
      <c r="G238" s="16" t="s">
        <v>0</v>
      </c>
      <c r="H238" s="23">
        <f t="shared" ref="H238:K238" si="88">H239</f>
        <v>218.4</v>
      </c>
      <c r="I238" s="23">
        <v>0</v>
      </c>
      <c r="J238" s="23">
        <f t="shared" si="88"/>
        <v>0</v>
      </c>
      <c r="K238" s="23">
        <f t="shared" si="88"/>
        <v>0</v>
      </c>
    </row>
    <row r="239" spans="1:17" ht="37.5" hidden="1" x14ac:dyDescent="0.2">
      <c r="A239" s="5"/>
      <c r="B239" s="5" t="s">
        <v>10</v>
      </c>
      <c r="C239" s="15">
        <v>905</v>
      </c>
      <c r="D239" s="15" t="s">
        <v>9</v>
      </c>
      <c r="E239" s="25" t="s">
        <v>9</v>
      </c>
      <c r="F239" s="15" t="s">
        <v>258</v>
      </c>
      <c r="G239" s="16">
        <v>600</v>
      </c>
      <c r="H239" s="23">
        <v>218.4</v>
      </c>
      <c r="I239" s="23">
        <v>0</v>
      </c>
      <c r="J239" s="23">
        <f>379-379</f>
        <v>0</v>
      </c>
      <c r="K239" s="23">
        <f>379-379</f>
        <v>0</v>
      </c>
    </row>
    <row r="240" spans="1:17" ht="44.25" hidden="1" customHeight="1" x14ac:dyDescent="0.2">
      <c r="A240" s="21"/>
      <c r="B240" s="5" t="str">
        <f>'[1]2018'!B304</f>
        <v>Обеспечение отдыха и оздоровления детей в оздоровительных лагерях с дневным пребыванием детей на базе образовательных организаций</v>
      </c>
      <c r="C240" s="15">
        <f>'[1]2018'!C304</f>
        <v>905</v>
      </c>
      <c r="D240" s="15" t="str">
        <f>'[1]2018'!D304</f>
        <v>07</v>
      </c>
      <c r="E240" s="25" t="str">
        <f>'[1]2018'!E304</f>
        <v>07</v>
      </c>
      <c r="F240" s="15" t="str">
        <f>'[1]2018'!F304</f>
        <v>62 2 03 60110</v>
      </c>
      <c r="G240" s="16"/>
      <c r="H240" s="23">
        <f t="shared" ref="H240:K240" si="89">H241</f>
        <v>0</v>
      </c>
      <c r="I240" s="23">
        <f t="shared" si="89"/>
        <v>965.7</v>
      </c>
      <c r="J240" s="23">
        <f t="shared" si="89"/>
        <v>0</v>
      </c>
      <c r="K240" s="23">
        <f t="shared" si="89"/>
        <v>0</v>
      </c>
      <c r="P240" s="1">
        <v>1266.5</v>
      </c>
      <c r="Q240" s="1">
        <v>1266.5</v>
      </c>
    </row>
    <row r="241" spans="1:17" ht="37.5" hidden="1" x14ac:dyDescent="0.2">
      <c r="A241" s="5"/>
      <c r="B241" s="5" t="str">
        <f>'[1]2018'!B305</f>
        <v>Предоставление субсидий бюджетным, автономным учреждениям и иным некоммерческим организациям</v>
      </c>
      <c r="C241" s="15">
        <f>'[1]2018'!C305</f>
        <v>905</v>
      </c>
      <c r="D241" s="15" t="str">
        <f>'[1]2018'!D305</f>
        <v>07</v>
      </c>
      <c r="E241" s="25" t="str">
        <f>'[1]2018'!E305</f>
        <v>07</v>
      </c>
      <c r="F241" s="15" t="str">
        <f>'[1]2018'!F305</f>
        <v>62 2 03 60110</v>
      </c>
      <c r="G241" s="16">
        <f>'[1]2018'!G305</f>
        <v>600</v>
      </c>
      <c r="H241" s="23">
        <v>0</v>
      </c>
      <c r="I241" s="23">
        <v>965.7</v>
      </c>
      <c r="J241" s="23">
        <f>1266.5-1266.5</f>
        <v>0</v>
      </c>
      <c r="K241" s="23">
        <f>1266.5-1266.5</f>
        <v>0</v>
      </c>
      <c r="L241" s="23">
        <v>1217.8</v>
      </c>
      <c r="M241" s="23">
        <v>1266.5</v>
      </c>
    </row>
    <row r="242" spans="1:17" ht="18.75" x14ac:dyDescent="0.2">
      <c r="A242" s="5"/>
      <c r="B242" s="5" t="s">
        <v>37</v>
      </c>
      <c r="C242" s="15">
        <v>905</v>
      </c>
      <c r="D242" s="25" t="s">
        <v>9</v>
      </c>
      <c r="E242" s="25" t="s">
        <v>14</v>
      </c>
      <c r="F242" s="15"/>
      <c r="G242" s="16"/>
      <c r="H242" s="23">
        <f t="shared" ref="H242:I242" si="90">H243+H246</f>
        <v>16224.800000000001</v>
      </c>
      <c r="I242" s="23">
        <f t="shared" si="90"/>
        <v>588.20000000000005</v>
      </c>
      <c r="J242" s="23">
        <f>J243+J246+J278</f>
        <v>22151.3</v>
      </c>
      <c r="K242" s="23">
        <f>K243+K246+K278</f>
        <v>22957.600000000002</v>
      </c>
    </row>
    <row r="243" spans="1:17" ht="18.75" x14ac:dyDescent="0.2">
      <c r="A243" s="5" t="s">
        <v>0</v>
      </c>
      <c r="B243" s="5" t="s">
        <v>26</v>
      </c>
      <c r="C243" s="15">
        <v>905</v>
      </c>
      <c r="D243" s="25" t="s">
        <v>9</v>
      </c>
      <c r="E243" s="25" t="s">
        <v>14</v>
      </c>
      <c r="F243" s="15" t="s">
        <v>128</v>
      </c>
      <c r="G243" s="16"/>
      <c r="H243" s="23">
        <f t="shared" ref="H243:K244" si="91">H244</f>
        <v>0</v>
      </c>
      <c r="I243" s="23">
        <f t="shared" si="91"/>
        <v>588.20000000000005</v>
      </c>
      <c r="J243" s="23">
        <f t="shared" si="91"/>
        <v>674</v>
      </c>
      <c r="K243" s="23">
        <f t="shared" si="91"/>
        <v>700.7</v>
      </c>
    </row>
    <row r="244" spans="1:17" ht="56.25" x14ac:dyDescent="0.2">
      <c r="A244" s="5"/>
      <c r="B244" s="5" t="s">
        <v>79</v>
      </c>
      <c r="C244" s="15">
        <v>905</v>
      </c>
      <c r="D244" s="15" t="s">
        <v>9</v>
      </c>
      <c r="E244" s="15" t="s">
        <v>14</v>
      </c>
      <c r="F244" s="15" t="s">
        <v>214</v>
      </c>
      <c r="G244" s="16"/>
      <c r="H244" s="23">
        <f t="shared" si="91"/>
        <v>0</v>
      </c>
      <c r="I244" s="23">
        <f t="shared" si="91"/>
        <v>588.20000000000005</v>
      </c>
      <c r="J244" s="23">
        <f t="shared" si="91"/>
        <v>674</v>
      </c>
      <c r="K244" s="23">
        <f t="shared" si="91"/>
        <v>700.7</v>
      </c>
      <c r="P244" s="1">
        <v>674</v>
      </c>
      <c r="Q244" s="1">
        <v>700.7</v>
      </c>
    </row>
    <row r="245" spans="1:17" ht="75" x14ac:dyDescent="0.2">
      <c r="A245" s="5"/>
      <c r="B245" s="5" t="s">
        <v>16</v>
      </c>
      <c r="C245" s="15">
        <v>905</v>
      </c>
      <c r="D245" s="15" t="s">
        <v>9</v>
      </c>
      <c r="E245" s="15" t="s">
        <v>14</v>
      </c>
      <c r="F245" s="15" t="s">
        <v>214</v>
      </c>
      <c r="G245" s="16" t="s">
        <v>17</v>
      </c>
      <c r="H245" s="23"/>
      <c r="I245" s="23">
        <v>588.20000000000005</v>
      </c>
      <c r="J245" s="23">
        <v>674</v>
      </c>
      <c r="K245" s="23">
        <v>700.7</v>
      </c>
      <c r="L245" s="23">
        <v>635.6</v>
      </c>
      <c r="M245" s="23">
        <v>660.7</v>
      </c>
    </row>
    <row r="246" spans="1:17" ht="37.5" x14ac:dyDescent="0.2">
      <c r="A246" s="5"/>
      <c r="B246" s="11" t="s">
        <v>74</v>
      </c>
      <c r="C246" s="15">
        <v>905</v>
      </c>
      <c r="D246" s="15" t="s">
        <v>9</v>
      </c>
      <c r="E246" s="25" t="s">
        <v>14</v>
      </c>
      <c r="F246" s="15" t="s">
        <v>157</v>
      </c>
      <c r="G246" s="16"/>
      <c r="H246" s="23">
        <f t="shared" ref="H246:I246" si="92">H262</f>
        <v>16224.800000000001</v>
      </c>
      <c r="I246" s="23">
        <f t="shared" si="92"/>
        <v>0</v>
      </c>
      <c r="J246" s="23">
        <f>J262+J259+J247+J250</f>
        <v>21347.3</v>
      </c>
      <c r="K246" s="23">
        <f>K262+K259+K247+K250</f>
        <v>22126.9</v>
      </c>
    </row>
    <row r="247" spans="1:17" ht="18.75" x14ac:dyDescent="0.2">
      <c r="A247" s="5"/>
      <c r="B247" s="11" t="s">
        <v>75</v>
      </c>
      <c r="C247" s="15">
        <v>905</v>
      </c>
      <c r="D247" s="15" t="s">
        <v>9</v>
      </c>
      <c r="E247" s="25" t="s">
        <v>14</v>
      </c>
      <c r="F247" s="15" t="s">
        <v>158</v>
      </c>
      <c r="G247" s="16"/>
      <c r="H247" s="23"/>
      <c r="I247" s="23"/>
      <c r="J247" s="23">
        <f>J248</f>
        <v>8.4</v>
      </c>
      <c r="K247" s="23">
        <f>K248</f>
        <v>8.4</v>
      </c>
    </row>
    <row r="248" spans="1:17" ht="56.25" x14ac:dyDescent="0.2">
      <c r="A248" s="5"/>
      <c r="B248" s="5" t="s">
        <v>426</v>
      </c>
      <c r="C248" s="15">
        <v>905</v>
      </c>
      <c r="D248" s="15" t="s">
        <v>9</v>
      </c>
      <c r="E248" s="25" t="s">
        <v>14</v>
      </c>
      <c r="F248" s="15" t="s">
        <v>427</v>
      </c>
      <c r="G248" s="16"/>
      <c r="H248" s="23"/>
      <c r="I248" s="23"/>
      <c r="J248" s="23">
        <f>J249</f>
        <v>8.4</v>
      </c>
      <c r="K248" s="23">
        <f>K249</f>
        <v>8.4</v>
      </c>
    </row>
    <row r="249" spans="1:17" ht="37.5" x14ac:dyDescent="0.2">
      <c r="A249" s="5"/>
      <c r="B249" s="11" t="s">
        <v>10</v>
      </c>
      <c r="C249" s="15">
        <v>905</v>
      </c>
      <c r="D249" s="15" t="s">
        <v>9</v>
      </c>
      <c r="E249" s="25" t="s">
        <v>14</v>
      </c>
      <c r="F249" s="15" t="s">
        <v>427</v>
      </c>
      <c r="G249" s="16">
        <v>200</v>
      </c>
      <c r="H249" s="23"/>
      <c r="I249" s="23"/>
      <c r="J249" s="23">
        <v>8.4</v>
      </c>
      <c r="K249" s="23">
        <v>8.4</v>
      </c>
    </row>
    <row r="250" spans="1:17" ht="18.75" x14ac:dyDescent="0.2">
      <c r="A250" s="5"/>
      <c r="B250" s="5" t="s">
        <v>76</v>
      </c>
      <c r="C250" s="15">
        <v>905</v>
      </c>
      <c r="D250" s="15" t="s">
        <v>9</v>
      </c>
      <c r="E250" s="25" t="s">
        <v>14</v>
      </c>
      <c r="F250" s="15" t="s">
        <v>166</v>
      </c>
      <c r="G250" s="16"/>
      <c r="H250" s="23"/>
      <c r="I250" s="23"/>
      <c r="J250" s="23">
        <f>J251+J255+J253+J257</f>
        <v>1723.5</v>
      </c>
      <c r="K250" s="23">
        <f>K251+K255+K253+K257</f>
        <v>1723.5</v>
      </c>
    </row>
    <row r="251" spans="1:17" ht="56.25" x14ac:dyDescent="0.2">
      <c r="A251" s="5"/>
      <c r="B251" s="5" t="s">
        <v>306</v>
      </c>
      <c r="C251" s="15">
        <v>905</v>
      </c>
      <c r="D251" s="15" t="s">
        <v>9</v>
      </c>
      <c r="E251" s="25" t="s">
        <v>14</v>
      </c>
      <c r="F251" s="15" t="s">
        <v>259</v>
      </c>
      <c r="G251" s="16"/>
      <c r="H251" s="23"/>
      <c r="I251" s="23"/>
      <c r="J251" s="23">
        <f>J252</f>
        <v>64.599999999999994</v>
      </c>
      <c r="K251" s="23">
        <f>K252</f>
        <v>64.599999999999994</v>
      </c>
    </row>
    <row r="252" spans="1:17" ht="37.5" x14ac:dyDescent="0.2">
      <c r="A252" s="5"/>
      <c r="B252" s="5" t="s">
        <v>161</v>
      </c>
      <c r="C252" s="15">
        <v>905</v>
      </c>
      <c r="D252" s="15" t="s">
        <v>9</v>
      </c>
      <c r="E252" s="25" t="s">
        <v>14</v>
      </c>
      <c r="F252" s="15" t="s">
        <v>259</v>
      </c>
      <c r="G252" s="16">
        <v>200</v>
      </c>
      <c r="H252" s="23"/>
      <c r="I252" s="23"/>
      <c r="J252" s="23">
        <v>64.599999999999994</v>
      </c>
      <c r="K252" s="23">
        <v>64.599999999999994</v>
      </c>
    </row>
    <row r="253" spans="1:17" ht="37.5" x14ac:dyDescent="0.2">
      <c r="A253" s="5"/>
      <c r="B253" s="30" t="s">
        <v>472</v>
      </c>
      <c r="C253" s="31">
        <v>905</v>
      </c>
      <c r="D253" s="32" t="s">
        <v>9</v>
      </c>
      <c r="E253" s="32" t="s">
        <v>14</v>
      </c>
      <c r="F253" s="31" t="s">
        <v>258</v>
      </c>
      <c r="G253" s="16"/>
      <c r="H253" s="23"/>
      <c r="I253" s="23"/>
      <c r="J253" s="23">
        <f>J254</f>
        <v>379</v>
      </c>
      <c r="K253" s="23">
        <f>K254</f>
        <v>379</v>
      </c>
    </row>
    <row r="254" spans="1:17" ht="37.5" x14ac:dyDescent="0.2">
      <c r="A254" s="5"/>
      <c r="B254" s="5" t="s">
        <v>10</v>
      </c>
      <c r="C254" s="15">
        <v>905</v>
      </c>
      <c r="D254" s="25" t="s">
        <v>9</v>
      </c>
      <c r="E254" s="25" t="s">
        <v>14</v>
      </c>
      <c r="F254" s="15" t="s">
        <v>258</v>
      </c>
      <c r="G254" s="16">
        <v>600</v>
      </c>
      <c r="H254" s="23"/>
      <c r="I254" s="23"/>
      <c r="J254" s="23">
        <v>379</v>
      </c>
      <c r="K254" s="23">
        <v>379</v>
      </c>
    </row>
    <row r="255" spans="1:17" ht="56.25" x14ac:dyDescent="0.2">
      <c r="A255" s="5"/>
      <c r="B255" s="5" t="s">
        <v>454</v>
      </c>
      <c r="C255" s="15">
        <v>905</v>
      </c>
      <c r="D255" s="15" t="s">
        <v>9</v>
      </c>
      <c r="E255" s="25" t="s">
        <v>14</v>
      </c>
      <c r="F255" s="15" t="s">
        <v>429</v>
      </c>
      <c r="G255" s="16"/>
      <c r="H255" s="23"/>
      <c r="I255" s="23"/>
      <c r="J255" s="23">
        <f>J256</f>
        <v>13.4</v>
      </c>
      <c r="K255" s="23">
        <f>K256</f>
        <v>13.4</v>
      </c>
    </row>
    <row r="256" spans="1:17" ht="37.5" x14ac:dyDescent="0.2">
      <c r="A256" s="5"/>
      <c r="B256" s="5" t="s">
        <v>161</v>
      </c>
      <c r="C256" s="15">
        <v>905</v>
      </c>
      <c r="D256" s="15" t="s">
        <v>9</v>
      </c>
      <c r="E256" s="25" t="s">
        <v>14</v>
      </c>
      <c r="F256" s="15" t="s">
        <v>429</v>
      </c>
      <c r="G256" s="16">
        <v>200</v>
      </c>
      <c r="H256" s="23"/>
      <c r="I256" s="23"/>
      <c r="J256" s="23">
        <v>13.4</v>
      </c>
      <c r="K256" s="23">
        <v>13.4</v>
      </c>
    </row>
    <row r="257" spans="1:12" ht="39" customHeight="1" x14ac:dyDescent="0.2">
      <c r="A257" s="5"/>
      <c r="B257" s="30" t="s">
        <v>473</v>
      </c>
      <c r="C257" s="31">
        <v>905</v>
      </c>
      <c r="D257" s="32" t="s">
        <v>9</v>
      </c>
      <c r="E257" s="32" t="s">
        <v>14</v>
      </c>
      <c r="F257" s="31" t="s">
        <v>474</v>
      </c>
      <c r="G257" s="16"/>
      <c r="H257" s="23"/>
      <c r="I257" s="23"/>
      <c r="J257" s="23">
        <f>J258</f>
        <v>1266.5</v>
      </c>
      <c r="K257" s="23">
        <f>K258</f>
        <v>1266.5</v>
      </c>
    </row>
    <row r="258" spans="1:12" ht="37.5" x14ac:dyDescent="0.2">
      <c r="A258" s="5"/>
      <c r="B258" s="5" t="s">
        <v>10</v>
      </c>
      <c r="C258" s="15">
        <v>905</v>
      </c>
      <c r="D258" s="25" t="s">
        <v>9</v>
      </c>
      <c r="E258" s="25" t="s">
        <v>14</v>
      </c>
      <c r="F258" s="15" t="s">
        <v>474</v>
      </c>
      <c r="G258" s="16">
        <v>600</v>
      </c>
      <c r="H258" s="23"/>
      <c r="I258" s="23"/>
      <c r="J258" s="23">
        <v>1266.5</v>
      </c>
      <c r="K258" s="23">
        <v>1266.5</v>
      </c>
    </row>
    <row r="259" spans="1:12" ht="37.5" hidden="1" x14ac:dyDescent="0.2">
      <c r="A259" s="5"/>
      <c r="B259" s="11" t="s">
        <v>445</v>
      </c>
      <c r="C259" s="15">
        <v>905</v>
      </c>
      <c r="D259" s="15" t="s">
        <v>9</v>
      </c>
      <c r="E259" s="25" t="s">
        <v>14</v>
      </c>
      <c r="F259" s="15" t="s">
        <v>444</v>
      </c>
      <c r="G259" s="16"/>
      <c r="H259" s="23"/>
      <c r="I259" s="23"/>
      <c r="J259" s="23">
        <f>J260+J261</f>
        <v>0</v>
      </c>
      <c r="K259" s="23">
        <f>K260+K261</f>
        <v>0</v>
      </c>
    </row>
    <row r="260" spans="1:12" ht="37.5" hidden="1" x14ac:dyDescent="0.2">
      <c r="A260" s="5"/>
      <c r="B260" s="11" t="s">
        <v>10</v>
      </c>
      <c r="C260" s="15">
        <v>905</v>
      </c>
      <c r="D260" s="15" t="s">
        <v>9</v>
      </c>
      <c r="E260" s="25" t="s">
        <v>14</v>
      </c>
      <c r="F260" s="15" t="s">
        <v>444</v>
      </c>
      <c r="G260" s="16">
        <v>600</v>
      </c>
      <c r="H260" s="23"/>
      <c r="I260" s="23"/>
      <c r="J260" s="23">
        <f>646.4-646.4</f>
        <v>0</v>
      </c>
      <c r="K260" s="23">
        <f>678.7-678.7</f>
        <v>0</v>
      </c>
    </row>
    <row r="261" spans="1:12" ht="18.75" hidden="1" x14ac:dyDescent="0.2">
      <c r="A261" s="5"/>
      <c r="B261" s="11" t="s">
        <v>18</v>
      </c>
      <c r="C261" s="15">
        <v>905</v>
      </c>
      <c r="D261" s="15" t="s">
        <v>9</v>
      </c>
      <c r="E261" s="25" t="s">
        <v>14</v>
      </c>
      <c r="F261" s="15" t="s">
        <v>444</v>
      </c>
      <c r="G261" s="16">
        <v>800</v>
      </c>
      <c r="H261" s="23"/>
      <c r="I261" s="23"/>
      <c r="J261" s="23">
        <f>134.2-134.2</f>
        <v>0</v>
      </c>
      <c r="K261" s="23">
        <f>140.9-140.9</f>
        <v>0</v>
      </c>
    </row>
    <row r="262" spans="1:12" ht="37.5" x14ac:dyDescent="0.2">
      <c r="A262" s="5" t="s">
        <v>0</v>
      </c>
      <c r="B262" s="5" t="s">
        <v>78</v>
      </c>
      <c r="C262" s="15">
        <v>905</v>
      </c>
      <c r="D262" s="15" t="s">
        <v>9</v>
      </c>
      <c r="E262" s="15" t="s">
        <v>14</v>
      </c>
      <c r="F262" s="15" t="s">
        <v>175</v>
      </c>
      <c r="G262" s="16" t="s">
        <v>0</v>
      </c>
      <c r="H262" s="23">
        <f t="shared" ref="H262:K262" si="93">H263+H268+H273</f>
        <v>16224.800000000001</v>
      </c>
      <c r="I262" s="23">
        <f t="shared" si="93"/>
        <v>0</v>
      </c>
      <c r="J262" s="23">
        <f t="shared" ref="J262" si="94">J263+J268+J273</f>
        <v>19615.399999999998</v>
      </c>
      <c r="K262" s="23">
        <f t="shared" si="93"/>
        <v>20395</v>
      </c>
    </row>
    <row r="263" spans="1:12" ht="37.5" x14ac:dyDescent="0.2">
      <c r="A263" s="5" t="s">
        <v>0</v>
      </c>
      <c r="B263" s="5" t="s">
        <v>265</v>
      </c>
      <c r="C263" s="15">
        <v>905</v>
      </c>
      <c r="D263" s="15" t="s">
        <v>9</v>
      </c>
      <c r="E263" s="15" t="s">
        <v>14</v>
      </c>
      <c r="F263" s="15" t="s">
        <v>268</v>
      </c>
      <c r="G263" s="16"/>
      <c r="H263" s="23">
        <f t="shared" ref="H263:K263" si="95">H264</f>
        <v>5558.4</v>
      </c>
      <c r="I263" s="23">
        <f t="shared" si="95"/>
        <v>0</v>
      </c>
      <c r="J263" s="23">
        <f t="shared" si="95"/>
        <v>5743.4</v>
      </c>
      <c r="K263" s="23">
        <f t="shared" si="95"/>
        <v>6006.7999999999993</v>
      </c>
    </row>
    <row r="264" spans="1:12" ht="18.75" x14ac:dyDescent="0.2">
      <c r="A264" s="5" t="s">
        <v>0</v>
      </c>
      <c r="B264" s="5" t="s">
        <v>67</v>
      </c>
      <c r="C264" s="15">
        <v>905</v>
      </c>
      <c r="D264" s="15" t="s">
        <v>9</v>
      </c>
      <c r="E264" s="15" t="s">
        <v>14</v>
      </c>
      <c r="F264" s="15" t="s">
        <v>176</v>
      </c>
      <c r="G264" s="16" t="s">
        <v>0</v>
      </c>
      <c r="H264" s="23">
        <f t="shared" ref="H264:K264" si="96">H265+H266+H267</f>
        <v>5558.4</v>
      </c>
      <c r="I264" s="23">
        <f t="shared" si="96"/>
        <v>0</v>
      </c>
      <c r="J264" s="23">
        <f t="shared" ref="J264" si="97">J265+J266+J267</f>
        <v>5743.4</v>
      </c>
      <c r="K264" s="23">
        <f t="shared" si="96"/>
        <v>6006.7999999999993</v>
      </c>
    </row>
    <row r="265" spans="1:12" ht="75" x14ac:dyDescent="0.2">
      <c r="A265" s="5" t="s">
        <v>0</v>
      </c>
      <c r="B265" s="5" t="s">
        <v>16</v>
      </c>
      <c r="C265" s="15">
        <v>905</v>
      </c>
      <c r="D265" s="15" t="s">
        <v>9</v>
      </c>
      <c r="E265" s="15" t="s">
        <v>14</v>
      </c>
      <c r="F265" s="15" t="s">
        <v>176</v>
      </c>
      <c r="G265" s="16" t="s">
        <v>17</v>
      </c>
      <c r="H265" s="23">
        <v>4775.8999999999996</v>
      </c>
      <c r="I265" s="23"/>
      <c r="J265" s="23">
        <v>4734.8</v>
      </c>
      <c r="K265" s="23">
        <v>4924.5</v>
      </c>
    </row>
    <row r="266" spans="1:12" ht="37.5" x14ac:dyDescent="0.2">
      <c r="A266" s="5"/>
      <c r="B266" s="5" t="s">
        <v>161</v>
      </c>
      <c r="C266" s="15">
        <v>905</v>
      </c>
      <c r="D266" s="15" t="s">
        <v>9</v>
      </c>
      <c r="E266" s="15" t="s">
        <v>14</v>
      </c>
      <c r="F266" s="15" t="s">
        <v>176</v>
      </c>
      <c r="G266" s="16" t="s">
        <v>7</v>
      </c>
      <c r="H266" s="23">
        <v>756.4</v>
      </c>
      <c r="I266" s="23"/>
      <c r="J266" s="23">
        <v>989.7</v>
      </c>
      <c r="K266" s="23">
        <v>1063.4000000000001</v>
      </c>
    </row>
    <row r="267" spans="1:12" ht="18.75" x14ac:dyDescent="0.2">
      <c r="A267" s="5"/>
      <c r="B267" s="5" t="s">
        <v>18</v>
      </c>
      <c r="C267" s="15">
        <v>905</v>
      </c>
      <c r="D267" s="15" t="s">
        <v>9</v>
      </c>
      <c r="E267" s="15" t="s">
        <v>14</v>
      </c>
      <c r="F267" s="15" t="s">
        <v>176</v>
      </c>
      <c r="G267" s="16" t="s">
        <v>19</v>
      </c>
      <c r="H267" s="23">
        <v>26.1</v>
      </c>
      <c r="I267" s="23"/>
      <c r="J267" s="23">
        <v>18.899999999999999</v>
      </c>
      <c r="K267" s="23">
        <v>18.899999999999999</v>
      </c>
      <c r="L267" s="1">
        <v>18.899999999999999</v>
      </c>
    </row>
    <row r="268" spans="1:12" ht="56.25" x14ac:dyDescent="0.2">
      <c r="A268" s="5"/>
      <c r="B268" s="5" t="s">
        <v>269</v>
      </c>
      <c r="C268" s="15">
        <v>905</v>
      </c>
      <c r="D268" s="25" t="s">
        <v>9</v>
      </c>
      <c r="E268" s="25" t="s">
        <v>14</v>
      </c>
      <c r="F268" s="15" t="s">
        <v>270</v>
      </c>
      <c r="G268" s="16"/>
      <c r="H268" s="23">
        <f t="shared" ref="H268:K268" si="98">H269</f>
        <v>9122.8000000000011</v>
      </c>
      <c r="I268" s="23">
        <f t="shared" si="98"/>
        <v>0</v>
      </c>
      <c r="J268" s="23">
        <f t="shared" si="98"/>
        <v>10727.699999999999</v>
      </c>
      <c r="K268" s="23">
        <f t="shared" si="98"/>
        <v>11120.8</v>
      </c>
    </row>
    <row r="269" spans="1:12" ht="37.5" x14ac:dyDescent="0.2">
      <c r="A269" s="5"/>
      <c r="B269" s="5" t="s">
        <v>272</v>
      </c>
      <c r="C269" s="15">
        <v>905</v>
      </c>
      <c r="D269" s="25" t="s">
        <v>9</v>
      </c>
      <c r="E269" s="25" t="s">
        <v>14</v>
      </c>
      <c r="F269" s="15" t="s">
        <v>177</v>
      </c>
      <c r="G269" s="16"/>
      <c r="H269" s="23">
        <f t="shared" ref="H269:K269" si="99">H270+H271+H272</f>
        <v>9122.8000000000011</v>
      </c>
      <c r="I269" s="23">
        <f t="shared" si="99"/>
        <v>0</v>
      </c>
      <c r="J269" s="23">
        <f t="shared" ref="J269" si="100">J270+J271+J272</f>
        <v>10727.699999999999</v>
      </c>
      <c r="K269" s="23">
        <f t="shared" si="99"/>
        <v>11120.8</v>
      </c>
    </row>
    <row r="270" spans="1:12" ht="75" x14ac:dyDescent="0.2">
      <c r="A270" s="5"/>
      <c r="B270" s="5" t="s">
        <v>16</v>
      </c>
      <c r="C270" s="15">
        <v>905</v>
      </c>
      <c r="D270" s="25" t="s">
        <v>9</v>
      </c>
      <c r="E270" s="25" t="s">
        <v>14</v>
      </c>
      <c r="F270" s="15" t="s">
        <v>177</v>
      </c>
      <c r="G270" s="16">
        <v>100</v>
      </c>
      <c r="H270" s="23">
        <v>8546.1</v>
      </c>
      <c r="I270" s="23"/>
      <c r="J270" s="23">
        <v>9808.7999999999993</v>
      </c>
      <c r="K270" s="23">
        <v>10201.299999999999</v>
      </c>
    </row>
    <row r="271" spans="1:12" ht="37.5" x14ac:dyDescent="0.2">
      <c r="A271" s="5"/>
      <c r="B271" s="5" t="s">
        <v>161</v>
      </c>
      <c r="C271" s="15">
        <v>905</v>
      </c>
      <c r="D271" s="25" t="s">
        <v>9</v>
      </c>
      <c r="E271" s="25" t="s">
        <v>14</v>
      </c>
      <c r="F271" s="15" t="s">
        <v>177</v>
      </c>
      <c r="G271" s="16">
        <v>200</v>
      </c>
      <c r="H271" s="23">
        <v>575.70000000000005</v>
      </c>
      <c r="I271" s="23"/>
      <c r="J271" s="23">
        <v>917.9</v>
      </c>
      <c r="K271" s="23">
        <v>918.5</v>
      </c>
    </row>
    <row r="272" spans="1:12" ht="18.75" x14ac:dyDescent="0.2">
      <c r="A272" s="5"/>
      <c r="B272" s="5" t="s">
        <v>18</v>
      </c>
      <c r="C272" s="15">
        <v>905</v>
      </c>
      <c r="D272" s="25" t="s">
        <v>9</v>
      </c>
      <c r="E272" s="25" t="s">
        <v>14</v>
      </c>
      <c r="F272" s="15" t="s">
        <v>177</v>
      </c>
      <c r="G272" s="16">
        <v>800</v>
      </c>
      <c r="H272" s="23">
        <v>1</v>
      </c>
      <c r="I272" s="23"/>
      <c r="J272" s="23">
        <v>1</v>
      </c>
      <c r="K272" s="23">
        <v>1</v>
      </c>
    </row>
    <row r="273" spans="1:17" ht="56.25" x14ac:dyDescent="0.2">
      <c r="A273" s="5"/>
      <c r="B273" s="5" t="s">
        <v>271</v>
      </c>
      <c r="C273" s="15">
        <v>905</v>
      </c>
      <c r="D273" s="25" t="s">
        <v>9</v>
      </c>
      <c r="E273" s="25" t="s">
        <v>14</v>
      </c>
      <c r="F273" s="15" t="s">
        <v>273</v>
      </c>
      <c r="G273" s="16"/>
      <c r="H273" s="23">
        <f t="shared" ref="H273:K273" si="101">H274</f>
        <v>1543.6</v>
      </c>
      <c r="I273" s="23">
        <f t="shared" si="101"/>
        <v>0</v>
      </c>
      <c r="J273" s="23">
        <f t="shared" si="101"/>
        <v>3144.2999999999997</v>
      </c>
      <c r="K273" s="23">
        <f t="shared" si="101"/>
        <v>3267.4</v>
      </c>
    </row>
    <row r="274" spans="1:17" ht="37.5" x14ac:dyDescent="0.2">
      <c r="A274" s="5"/>
      <c r="B274" s="5" t="s">
        <v>272</v>
      </c>
      <c r="C274" s="15">
        <v>905</v>
      </c>
      <c r="D274" s="25" t="s">
        <v>9</v>
      </c>
      <c r="E274" s="25" t="s">
        <v>14</v>
      </c>
      <c r="F274" s="15" t="s">
        <v>178</v>
      </c>
      <c r="G274" s="16"/>
      <c r="H274" s="23">
        <f t="shared" ref="H274:K274" si="102">H275+H276+H277</f>
        <v>1543.6</v>
      </c>
      <c r="I274" s="23">
        <f t="shared" si="102"/>
        <v>0</v>
      </c>
      <c r="J274" s="23">
        <f t="shared" ref="J274" si="103">J275+J276+J277</f>
        <v>3144.2999999999997</v>
      </c>
      <c r="K274" s="23">
        <f t="shared" si="102"/>
        <v>3267.4</v>
      </c>
    </row>
    <row r="275" spans="1:17" ht="75" x14ac:dyDescent="0.2">
      <c r="A275" s="5"/>
      <c r="B275" s="5" t="s">
        <v>16</v>
      </c>
      <c r="C275" s="15">
        <v>905</v>
      </c>
      <c r="D275" s="25" t="s">
        <v>9</v>
      </c>
      <c r="E275" s="25" t="s">
        <v>14</v>
      </c>
      <c r="F275" s="15" t="s">
        <v>178</v>
      </c>
      <c r="G275" s="16">
        <v>100</v>
      </c>
      <c r="H275" s="23">
        <v>1476.8</v>
      </c>
      <c r="I275" s="23"/>
      <c r="J275" s="23">
        <v>3071.1</v>
      </c>
      <c r="K275" s="23">
        <v>3194.1</v>
      </c>
    </row>
    <row r="276" spans="1:17" ht="37.5" x14ac:dyDescent="0.2">
      <c r="A276" s="5" t="s">
        <v>0</v>
      </c>
      <c r="B276" s="5" t="s">
        <v>161</v>
      </c>
      <c r="C276" s="15">
        <v>905</v>
      </c>
      <c r="D276" s="25" t="s">
        <v>9</v>
      </c>
      <c r="E276" s="25" t="s">
        <v>14</v>
      </c>
      <c r="F276" s="15" t="s">
        <v>178</v>
      </c>
      <c r="G276" s="16">
        <v>200</v>
      </c>
      <c r="H276" s="23">
        <v>65.7</v>
      </c>
      <c r="I276" s="23"/>
      <c r="J276" s="23">
        <v>72.2</v>
      </c>
      <c r="K276" s="23">
        <v>72.3</v>
      </c>
    </row>
    <row r="277" spans="1:17" ht="18.75" x14ac:dyDescent="0.2">
      <c r="A277" s="5" t="s">
        <v>0</v>
      </c>
      <c r="B277" s="5" t="s">
        <v>18</v>
      </c>
      <c r="C277" s="15">
        <v>905</v>
      </c>
      <c r="D277" s="25" t="s">
        <v>9</v>
      </c>
      <c r="E277" s="25" t="s">
        <v>14</v>
      </c>
      <c r="F277" s="15" t="s">
        <v>178</v>
      </c>
      <c r="G277" s="16">
        <v>800</v>
      </c>
      <c r="H277" s="23">
        <v>1.1000000000000001</v>
      </c>
      <c r="I277" s="23"/>
      <c r="J277" s="23">
        <v>1</v>
      </c>
      <c r="K277" s="23">
        <v>1</v>
      </c>
    </row>
    <row r="278" spans="1:17" ht="37.5" x14ac:dyDescent="0.2">
      <c r="A278" s="5"/>
      <c r="B278" s="5" t="s">
        <v>116</v>
      </c>
      <c r="C278" s="15">
        <v>905</v>
      </c>
      <c r="D278" s="25" t="s">
        <v>9</v>
      </c>
      <c r="E278" s="25" t="s">
        <v>14</v>
      </c>
      <c r="F278" s="15" t="s">
        <v>171</v>
      </c>
      <c r="G278" s="16"/>
      <c r="H278" s="23"/>
      <c r="I278" s="23"/>
      <c r="J278" s="23">
        <f>J279</f>
        <v>130</v>
      </c>
      <c r="K278" s="23">
        <f>K279</f>
        <v>130</v>
      </c>
    </row>
    <row r="279" spans="1:17" ht="37.5" x14ac:dyDescent="0.2">
      <c r="A279" s="5"/>
      <c r="B279" s="5" t="s">
        <v>117</v>
      </c>
      <c r="C279" s="15">
        <v>905</v>
      </c>
      <c r="D279" s="25" t="s">
        <v>9</v>
      </c>
      <c r="E279" s="25" t="s">
        <v>14</v>
      </c>
      <c r="F279" s="15" t="s">
        <v>172</v>
      </c>
      <c r="G279" s="16"/>
      <c r="H279" s="23"/>
      <c r="I279" s="23"/>
      <c r="J279" s="23">
        <f>J280</f>
        <v>130</v>
      </c>
      <c r="K279" s="23">
        <f>K280</f>
        <v>130</v>
      </c>
    </row>
    <row r="280" spans="1:17" ht="37.5" x14ac:dyDescent="0.2">
      <c r="A280" s="5"/>
      <c r="B280" s="5" t="s">
        <v>161</v>
      </c>
      <c r="C280" s="15">
        <v>905</v>
      </c>
      <c r="D280" s="25" t="s">
        <v>9</v>
      </c>
      <c r="E280" s="25" t="s">
        <v>14</v>
      </c>
      <c r="F280" s="15" t="s">
        <v>172</v>
      </c>
      <c r="G280" s="16">
        <v>200</v>
      </c>
      <c r="H280" s="23"/>
      <c r="I280" s="23"/>
      <c r="J280" s="23">
        <v>130</v>
      </c>
      <c r="K280" s="23">
        <v>130</v>
      </c>
    </row>
    <row r="281" spans="1:17" ht="18.75" x14ac:dyDescent="0.2">
      <c r="A281" s="5"/>
      <c r="B281" s="5" t="s">
        <v>27</v>
      </c>
      <c r="C281" s="15">
        <v>905</v>
      </c>
      <c r="D281" s="15" t="s">
        <v>5</v>
      </c>
      <c r="E281" s="15" t="s">
        <v>0</v>
      </c>
      <c r="F281" s="15" t="s">
        <v>0</v>
      </c>
      <c r="G281" s="16" t="s">
        <v>0</v>
      </c>
      <c r="H281" s="23">
        <f t="shared" ref="H281:K281" si="104">H282</f>
        <v>0</v>
      </c>
      <c r="I281" s="23">
        <f t="shared" si="104"/>
        <v>13568.1</v>
      </c>
      <c r="J281" s="23">
        <f t="shared" si="104"/>
        <v>19530.600000000002</v>
      </c>
      <c r="K281" s="23">
        <f t="shared" si="104"/>
        <v>19530.600000000002</v>
      </c>
    </row>
    <row r="282" spans="1:17" ht="18.75" x14ac:dyDescent="0.2">
      <c r="A282" s="5"/>
      <c r="B282" s="5" t="s">
        <v>38</v>
      </c>
      <c r="C282" s="15">
        <v>905</v>
      </c>
      <c r="D282" s="15" t="s">
        <v>5</v>
      </c>
      <c r="E282" s="15" t="s">
        <v>4</v>
      </c>
      <c r="F282" s="15" t="s">
        <v>0</v>
      </c>
      <c r="G282" s="16" t="s">
        <v>0</v>
      </c>
      <c r="H282" s="23">
        <f t="shared" ref="H282:K282" si="105">H283+H289+H291+H293+H295</f>
        <v>0</v>
      </c>
      <c r="I282" s="23">
        <f t="shared" si="105"/>
        <v>13568.1</v>
      </c>
      <c r="J282" s="23">
        <f t="shared" ref="J282" si="106">J283+J289+J291+J293+J295</f>
        <v>19530.600000000002</v>
      </c>
      <c r="K282" s="23">
        <f t="shared" si="105"/>
        <v>19530.600000000002</v>
      </c>
    </row>
    <row r="283" spans="1:17" ht="37.5" x14ac:dyDescent="0.2">
      <c r="A283" s="5"/>
      <c r="B283" s="5" t="s">
        <v>118</v>
      </c>
      <c r="C283" s="15">
        <v>905</v>
      </c>
      <c r="D283" s="15">
        <v>10</v>
      </c>
      <c r="E283" s="15" t="s">
        <v>4</v>
      </c>
      <c r="F283" s="15" t="s">
        <v>157</v>
      </c>
      <c r="G283" s="16"/>
      <c r="H283" s="23">
        <f t="shared" ref="H283:K286" si="107">H284</f>
        <v>0</v>
      </c>
      <c r="I283" s="23">
        <f t="shared" si="107"/>
        <v>475.8</v>
      </c>
      <c r="J283" s="23">
        <f t="shared" si="107"/>
        <v>302.8</v>
      </c>
      <c r="K283" s="23">
        <f t="shared" si="107"/>
        <v>302.8</v>
      </c>
    </row>
    <row r="284" spans="1:17" ht="18.75" x14ac:dyDescent="0.2">
      <c r="A284" s="5"/>
      <c r="B284" s="5" t="s">
        <v>119</v>
      </c>
      <c r="C284" s="15">
        <v>905</v>
      </c>
      <c r="D284" s="15">
        <v>10</v>
      </c>
      <c r="E284" s="15" t="s">
        <v>4</v>
      </c>
      <c r="F284" s="15" t="s">
        <v>158</v>
      </c>
      <c r="G284" s="16"/>
      <c r="H284" s="23">
        <f>H285</f>
        <v>0</v>
      </c>
      <c r="I284" s="23">
        <f t="shared" si="107"/>
        <v>475.8</v>
      </c>
      <c r="J284" s="23">
        <f t="shared" si="107"/>
        <v>302.8</v>
      </c>
      <c r="K284" s="23">
        <f t="shared" si="107"/>
        <v>302.8</v>
      </c>
    </row>
    <row r="285" spans="1:17" ht="57" customHeight="1" x14ac:dyDescent="0.2">
      <c r="A285" s="5"/>
      <c r="B285" s="5" t="s">
        <v>367</v>
      </c>
      <c r="C285" s="15">
        <v>905</v>
      </c>
      <c r="D285" s="15">
        <v>10</v>
      </c>
      <c r="E285" s="15" t="s">
        <v>4</v>
      </c>
      <c r="F285" s="15" t="s">
        <v>372</v>
      </c>
      <c r="G285" s="16"/>
      <c r="H285" s="23">
        <f>H286</f>
        <v>0</v>
      </c>
      <c r="I285" s="23">
        <f t="shared" ref="I285:K285" si="108">I286</f>
        <v>475.8</v>
      </c>
      <c r="J285" s="23">
        <f t="shared" si="108"/>
        <v>302.8</v>
      </c>
      <c r="K285" s="23">
        <f t="shared" si="108"/>
        <v>302.8</v>
      </c>
    </row>
    <row r="286" spans="1:17" ht="56.25" x14ac:dyDescent="0.2">
      <c r="A286" s="5"/>
      <c r="B286" s="5" t="s">
        <v>216</v>
      </c>
      <c r="C286" s="15">
        <v>905</v>
      </c>
      <c r="D286" s="15">
        <v>10</v>
      </c>
      <c r="E286" s="15" t="s">
        <v>4</v>
      </c>
      <c r="F286" s="15" t="s">
        <v>215</v>
      </c>
      <c r="G286" s="16"/>
      <c r="H286" s="23">
        <f t="shared" si="107"/>
        <v>0</v>
      </c>
      <c r="I286" s="23">
        <f t="shared" si="107"/>
        <v>475.8</v>
      </c>
      <c r="J286" s="23">
        <f t="shared" si="107"/>
        <v>302.8</v>
      </c>
      <c r="K286" s="23">
        <f t="shared" si="107"/>
        <v>302.8</v>
      </c>
      <c r="P286" s="1">
        <v>302.8</v>
      </c>
      <c r="Q286" s="1">
        <v>302.8</v>
      </c>
    </row>
    <row r="287" spans="1:17" ht="18.75" x14ac:dyDescent="0.2">
      <c r="A287" s="5" t="s">
        <v>0</v>
      </c>
      <c r="B287" s="5" t="s">
        <v>12</v>
      </c>
      <c r="C287" s="15">
        <v>905</v>
      </c>
      <c r="D287" s="15" t="s">
        <v>5</v>
      </c>
      <c r="E287" s="15" t="s">
        <v>4</v>
      </c>
      <c r="F287" s="15" t="s">
        <v>215</v>
      </c>
      <c r="G287" s="16">
        <v>300</v>
      </c>
      <c r="H287" s="23"/>
      <c r="I287" s="23">
        <v>475.8</v>
      </c>
      <c r="J287" s="23">
        <v>302.8</v>
      </c>
      <c r="K287" s="23">
        <v>302.8</v>
      </c>
      <c r="L287" s="23">
        <v>369.2</v>
      </c>
      <c r="M287" s="23">
        <v>369.2</v>
      </c>
    </row>
    <row r="288" spans="1:17" ht="18.75" x14ac:dyDescent="0.2">
      <c r="A288" s="5"/>
      <c r="B288" s="5" t="s">
        <v>26</v>
      </c>
      <c r="C288" s="15">
        <v>905</v>
      </c>
      <c r="D288" s="25" t="s">
        <v>5</v>
      </c>
      <c r="E288" s="25" t="s">
        <v>4</v>
      </c>
      <c r="F288" s="15" t="s">
        <v>128</v>
      </c>
      <c r="G288" s="16"/>
      <c r="H288" s="23">
        <f t="shared" ref="H288" si="109">H289+H291+H293+H295</f>
        <v>0</v>
      </c>
      <c r="I288" s="23">
        <f t="shared" ref="I288:K288" si="110">I289+I291+I293+I295</f>
        <v>13092.3</v>
      </c>
      <c r="J288" s="23">
        <f t="shared" ref="J288" si="111">J289+J291+J293+J295</f>
        <v>19227.800000000003</v>
      </c>
      <c r="K288" s="23">
        <f t="shared" si="110"/>
        <v>19227.800000000003</v>
      </c>
    </row>
    <row r="289" spans="1:17" ht="37.5" x14ac:dyDescent="0.2">
      <c r="A289" s="5" t="s">
        <v>0</v>
      </c>
      <c r="B289" s="5" t="s">
        <v>80</v>
      </c>
      <c r="C289" s="15">
        <v>905</v>
      </c>
      <c r="D289" s="15" t="s">
        <v>5</v>
      </c>
      <c r="E289" s="15" t="s">
        <v>4</v>
      </c>
      <c r="F289" s="15" t="s">
        <v>231</v>
      </c>
      <c r="G289" s="16" t="s">
        <v>0</v>
      </c>
      <c r="H289" s="23">
        <f t="shared" ref="H289:K289" si="112">H290</f>
        <v>0</v>
      </c>
      <c r="I289" s="23">
        <f t="shared" si="112"/>
        <v>3005.4</v>
      </c>
      <c r="J289" s="23">
        <f t="shared" si="112"/>
        <v>5323.1</v>
      </c>
      <c r="K289" s="23">
        <f t="shared" si="112"/>
        <v>5323.1</v>
      </c>
      <c r="P289" s="1">
        <v>5323.1</v>
      </c>
      <c r="Q289" s="1">
        <v>5323.1</v>
      </c>
    </row>
    <row r="290" spans="1:17" ht="18.75" x14ac:dyDescent="0.2">
      <c r="A290" s="5" t="s">
        <v>0</v>
      </c>
      <c r="B290" s="5" t="s">
        <v>12</v>
      </c>
      <c r="C290" s="15">
        <v>905</v>
      </c>
      <c r="D290" s="15">
        <v>10</v>
      </c>
      <c r="E290" s="25" t="s">
        <v>4</v>
      </c>
      <c r="F290" s="15" t="s">
        <v>231</v>
      </c>
      <c r="G290" s="16">
        <v>300</v>
      </c>
      <c r="H290" s="23"/>
      <c r="I290" s="23">
        <v>3005.4</v>
      </c>
      <c r="J290" s="23">
        <v>5323.1</v>
      </c>
      <c r="K290" s="23">
        <v>5323.1</v>
      </c>
      <c r="L290" s="23">
        <v>3292.6</v>
      </c>
      <c r="M290" s="23">
        <v>3292.6</v>
      </c>
    </row>
    <row r="291" spans="1:17" ht="75" x14ac:dyDescent="0.2">
      <c r="A291" s="5" t="s">
        <v>0</v>
      </c>
      <c r="B291" s="5" t="s">
        <v>218</v>
      </c>
      <c r="C291" s="15">
        <v>905</v>
      </c>
      <c r="D291" s="15" t="s">
        <v>5</v>
      </c>
      <c r="E291" s="15" t="s">
        <v>4</v>
      </c>
      <c r="F291" s="15" t="s">
        <v>232</v>
      </c>
      <c r="G291" s="16" t="s">
        <v>0</v>
      </c>
      <c r="H291" s="23">
        <f t="shared" ref="H291:K291" si="113">H292</f>
        <v>0</v>
      </c>
      <c r="I291" s="23">
        <f t="shared" si="113"/>
        <v>9992.9</v>
      </c>
      <c r="J291" s="23">
        <f t="shared" si="113"/>
        <v>13844.7</v>
      </c>
      <c r="K291" s="23">
        <f t="shared" si="113"/>
        <v>13844.7</v>
      </c>
      <c r="P291" s="1">
        <v>13844.7</v>
      </c>
      <c r="Q291" s="1">
        <v>13844.7</v>
      </c>
    </row>
    <row r="292" spans="1:17" ht="18.75" x14ac:dyDescent="0.2">
      <c r="A292" s="5" t="s">
        <v>0</v>
      </c>
      <c r="B292" s="5" t="s">
        <v>12</v>
      </c>
      <c r="C292" s="15">
        <v>905</v>
      </c>
      <c r="D292" s="15" t="s">
        <v>5</v>
      </c>
      <c r="E292" s="15" t="s">
        <v>4</v>
      </c>
      <c r="F292" s="15" t="s">
        <v>232</v>
      </c>
      <c r="G292" s="16">
        <v>300</v>
      </c>
      <c r="H292" s="23"/>
      <c r="I292" s="23">
        <v>9992.9</v>
      </c>
      <c r="J292" s="23">
        <v>13844.7</v>
      </c>
      <c r="K292" s="23">
        <v>13844.7</v>
      </c>
      <c r="L292" s="23">
        <v>12192.7</v>
      </c>
      <c r="M292" s="23">
        <v>12192.7</v>
      </c>
    </row>
    <row r="293" spans="1:17" ht="56.25" hidden="1" x14ac:dyDescent="0.2">
      <c r="A293" s="5"/>
      <c r="B293" s="5" t="s">
        <v>217</v>
      </c>
      <c r="C293" s="15">
        <v>905</v>
      </c>
      <c r="D293" s="15" t="s">
        <v>5</v>
      </c>
      <c r="E293" s="15" t="s">
        <v>4</v>
      </c>
      <c r="F293" s="15" t="s">
        <v>233</v>
      </c>
      <c r="G293" s="16" t="s">
        <v>0</v>
      </c>
      <c r="H293" s="23">
        <f t="shared" ref="H293:K293" si="114">H294</f>
        <v>0</v>
      </c>
      <c r="I293" s="23">
        <f t="shared" si="114"/>
        <v>34</v>
      </c>
      <c r="J293" s="23">
        <f t="shared" si="114"/>
        <v>0</v>
      </c>
      <c r="K293" s="23">
        <f t="shared" si="114"/>
        <v>0</v>
      </c>
    </row>
    <row r="294" spans="1:17" ht="18.75" hidden="1" x14ac:dyDescent="0.2">
      <c r="A294" s="5"/>
      <c r="B294" s="5" t="s">
        <v>12</v>
      </c>
      <c r="C294" s="15">
        <v>905</v>
      </c>
      <c r="D294" s="15" t="s">
        <v>5</v>
      </c>
      <c r="E294" s="15" t="s">
        <v>4</v>
      </c>
      <c r="F294" s="15" t="s">
        <v>233</v>
      </c>
      <c r="G294" s="16">
        <v>300</v>
      </c>
      <c r="H294" s="23"/>
      <c r="I294" s="23">
        <v>34</v>
      </c>
      <c r="J294" s="23"/>
      <c r="K294" s="23"/>
      <c r="L294" s="23">
        <v>34</v>
      </c>
      <c r="M294" s="23">
        <v>34</v>
      </c>
    </row>
    <row r="295" spans="1:17" ht="75" x14ac:dyDescent="0.2">
      <c r="A295" s="21"/>
      <c r="B295" s="5" t="s">
        <v>335</v>
      </c>
      <c r="C295" s="15">
        <v>905</v>
      </c>
      <c r="D295" s="15" t="s">
        <v>5</v>
      </c>
      <c r="E295" s="15" t="s">
        <v>4</v>
      </c>
      <c r="F295" s="15" t="s">
        <v>234</v>
      </c>
      <c r="G295" s="16"/>
      <c r="H295" s="23">
        <f t="shared" ref="H295:K295" si="115">H296</f>
        <v>0</v>
      </c>
      <c r="I295" s="23">
        <f t="shared" si="115"/>
        <v>60</v>
      </c>
      <c r="J295" s="23">
        <f t="shared" si="115"/>
        <v>60</v>
      </c>
      <c r="K295" s="23">
        <f t="shared" si="115"/>
        <v>60</v>
      </c>
      <c r="P295" s="1">
        <v>60</v>
      </c>
      <c r="Q295" s="1">
        <v>60</v>
      </c>
    </row>
    <row r="296" spans="1:17" ht="18.75" x14ac:dyDescent="0.2">
      <c r="A296" s="5"/>
      <c r="B296" s="5" t="s">
        <v>12</v>
      </c>
      <c r="C296" s="15">
        <v>905</v>
      </c>
      <c r="D296" s="15" t="s">
        <v>5</v>
      </c>
      <c r="E296" s="15" t="s">
        <v>4</v>
      </c>
      <c r="F296" s="15" t="s">
        <v>234</v>
      </c>
      <c r="G296" s="16">
        <v>300</v>
      </c>
      <c r="H296" s="23"/>
      <c r="I296" s="23">
        <v>60</v>
      </c>
      <c r="J296" s="23">
        <v>60</v>
      </c>
      <c r="K296" s="23">
        <v>60</v>
      </c>
      <c r="L296" s="23">
        <v>60</v>
      </c>
      <c r="M296" s="23">
        <v>60</v>
      </c>
    </row>
    <row r="297" spans="1:17" ht="37.5" x14ac:dyDescent="0.2">
      <c r="A297" s="21">
        <v>5</v>
      </c>
      <c r="B297" s="21" t="s">
        <v>81</v>
      </c>
      <c r="C297" s="20">
        <v>906</v>
      </c>
      <c r="D297" s="20" t="s">
        <v>0</v>
      </c>
      <c r="E297" s="20" t="s">
        <v>0</v>
      </c>
      <c r="F297" s="20" t="s">
        <v>0</v>
      </c>
      <c r="G297" s="22" t="s">
        <v>0</v>
      </c>
      <c r="H297" s="23">
        <f t="shared" ref="H297:K300" si="116">H298</f>
        <v>1677.9</v>
      </c>
      <c r="I297" s="23">
        <f t="shared" si="116"/>
        <v>601.30000000000007</v>
      </c>
      <c r="J297" s="24">
        <f t="shared" si="116"/>
        <v>2909.6</v>
      </c>
      <c r="K297" s="24">
        <f t="shared" si="116"/>
        <v>3023.1</v>
      </c>
      <c r="P297" s="2">
        <f>P308</f>
        <v>717.5</v>
      </c>
      <c r="Q297" s="2">
        <f>Q308</f>
        <v>745.6</v>
      </c>
    </row>
    <row r="298" spans="1:17" ht="18.75" x14ac:dyDescent="0.2">
      <c r="A298" s="5"/>
      <c r="B298" s="5" t="s">
        <v>33</v>
      </c>
      <c r="C298" s="15">
        <v>906</v>
      </c>
      <c r="D298" s="15" t="s">
        <v>15</v>
      </c>
      <c r="E298" s="15" t="s">
        <v>0</v>
      </c>
      <c r="F298" s="15" t="s">
        <v>0</v>
      </c>
      <c r="G298" s="16" t="s">
        <v>0</v>
      </c>
      <c r="H298" s="23">
        <f t="shared" si="116"/>
        <v>1677.9</v>
      </c>
      <c r="I298" s="23">
        <f t="shared" si="116"/>
        <v>601.30000000000007</v>
      </c>
      <c r="J298" s="23">
        <f t="shared" si="116"/>
        <v>2909.6</v>
      </c>
      <c r="K298" s="23">
        <f t="shared" si="116"/>
        <v>3023.1</v>
      </c>
    </row>
    <row r="299" spans="1:17" ht="37.5" x14ac:dyDescent="0.2">
      <c r="A299" s="5"/>
      <c r="B299" s="5" t="s">
        <v>44</v>
      </c>
      <c r="C299" s="15">
        <v>906</v>
      </c>
      <c r="D299" s="15" t="s">
        <v>15</v>
      </c>
      <c r="E299" s="15" t="s">
        <v>22</v>
      </c>
      <c r="F299" s="15" t="s">
        <v>0</v>
      </c>
      <c r="G299" s="16" t="s">
        <v>0</v>
      </c>
      <c r="H299" s="23">
        <f t="shared" si="116"/>
        <v>1677.9</v>
      </c>
      <c r="I299" s="23">
        <f t="shared" si="116"/>
        <v>601.30000000000007</v>
      </c>
      <c r="J299" s="23">
        <f t="shared" si="116"/>
        <v>2909.6</v>
      </c>
      <c r="K299" s="23">
        <f t="shared" si="116"/>
        <v>3023.1</v>
      </c>
    </row>
    <row r="300" spans="1:17" ht="18.75" x14ac:dyDescent="0.2">
      <c r="A300" s="5"/>
      <c r="B300" s="5" t="s">
        <v>26</v>
      </c>
      <c r="C300" s="15">
        <v>906</v>
      </c>
      <c r="D300" s="15" t="s">
        <v>15</v>
      </c>
      <c r="E300" s="15" t="s">
        <v>22</v>
      </c>
      <c r="F300" s="15" t="s">
        <v>128</v>
      </c>
      <c r="G300" s="16" t="s">
        <v>0</v>
      </c>
      <c r="H300" s="23">
        <f t="shared" si="116"/>
        <v>1677.9</v>
      </c>
      <c r="I300" s="23">
        <f t="shared" si="116"/>
        <v>601.30000000000007</v>
      </c>
      <c r="J300" s="23">
        <f t="shared" si="116"/>
        <v>2909.6</v>
      </c>
      <c r="K300" s="23">
        <f t="shared" si="116"/>
        <v>3023.1</v>
      </c>
    </row>
    <row r="301" spans="1:17" ht="23.25" customHeight="1" x14ac:dyDescent="0.2">
      <c r="A301" s="5"/>
      <c r="B301" s="5" t="s">
        <v>82</v>
      </c>
      <c r="C301" s="15">
        <v>906</v>
      </c>
      <c r="D301" s="15" t="s">
        <v>15</v>
      </c>
      <c r="E301" s="15" t="s">
        <v>22</v>
      </c>
      <c r="F301" s="15" t="s">
        <v>180</v>
      </c>
      <c r="G301" s="16" t="s">
        <v>0</v>
      </c>
      <c r="H301" s="23">
        <f t="shared" ref="H301:K301" si="117">H302+H304+H308</f>
        <v>1677.9</v>
      </c>
      <c r="I301" s="23">
        <f t="shared" si="117"/>
        <v>601.30000000000007</v>
      </c>
      <c r="J301" s="23">
        <f t="shared" ref="J301" si="118">J302+J304+J308</f>
        <v>2909.6</v>
      </c>
      <c r="K301" s="23">
        <f t="shared" si="117"/>
        <v>3023.1</v>
      </c>
    </row>
    <row r="302" spans="1:17" ht="37.5" x14ac:dyDescent="0.2">
      <c r="A302" s="5"/>
      <c r="B302" s="5" t="s">
        <v>83</v>
      </c>
      <c r="C302" s="15">
        <v>906</v>
      </c>
      <c r="D302" s="15" t="s">
        <v>15</v>
      </c>
      <c r="E302" s="15" t="s">
        <v>22</v>
      </c>
      <c r="F302" s="15" t="s">
        <v>181</v>
      </c>
      <c r="G302" s="16" t="s">
        <v>0</v>
      </c>
      <c r="H302" s="23">
        <f t="shared" ref="H302:K302" si="119">H303</f>
        <v>1049.9000000000001</v>
      </c>
      <c r="I302" s="23">
        <f t="shared" si="119"/>
        <v>0</v>
      </c>
      <c r="J302" s="23">
        <f t="shared" si="119"/>
        <v>1434.7</v>
      </c>
      <c r="K302" s="23">
        <f t="shared" si="119"/>
        <v>1492.1</v>
      </c>
    </row>
    <row r="303" spans="1:17" ht="75" x14ac:dyDescent="0.2">
      <c r="A303" s="5"/>
      <c r="B303" s="5" t="s">
        <v>16</v>
      </c>
      <c r="C303" s="15">
        <v>906</v>
      </c>
      <c r="D303" s="15" t="s">
        <v>15</v>
      </c>
      <c r="E303" s="15" t="s">
        <v>22</v>
      </c>
      <c r="F303" s="15" t="s">
        <v>181</v>
      </c>
      <c r="G303" s="16" t="s">
        <v>17</v>
      </c>
      <c r="H303" s="23">
        <v>1049.9000000000001</v>
      </c>
      <c r="I303" s="23"/>
      <c r="J303" s="23">
        <v>1434.7</v>
      </c>
      <c r="K303" s="23">
        <v>1492.1</v>
      </c>
    </row>
    <row r="304" spans="1:17" ht="18.75" x14ac:dyDescent="0.2">
      <c r="A304" s="5"/>
      <c r="B304" s="5" t="s">
        <v>25</v>
      </c>
      <c r="C304" s="15">
        <v>906</v>
      </c>
      <c r="D304" s="15" t="s">
        <v>15</v>
      </c>
      <c r="E304" s="15" t="s">
        <v>22</v>
      </c>
      <c r="F304" s="15" t="s">
        <v>182</v>
      </c>
      <c r="G304" s="16" t="s">
        <v>0</v>
      </c>
      <c r="H304" s="23">
        <f t="shared" ref="H304:K304" si="120">H305+H306+H307</f>
        <v>628.00000000000011</v>
      </c>
      <c r="I304" s="23">
        <f t="shared" si="120"/>
        <v>0</v>
      </c>
      <c r="J304" s="23">
        <f t="shared" ref="J304" si="121">J305+J306+J307</f>
        <v>757.4</v>
      </c>
      <c r="K304" s="23">
        <f t="shared" si="120"/>
        <v>785.4</v>
      </c>
    </row>
    <row r="305" spans="1:17" ht="75" x14ac:dyDescent="0.2">
      <c r="A305" s="5"/>
      <c r="B305" s="5" t="s">
        <v>16</v>
      </c>
      <c r="C305" s="15">
        <v>906</v>
      </c>
      <c r="D305" s="15" t="s">
        <v>15</v>
      </c>
      <c r="E305" s="15" t="s">
        <v>22</v>
      </c>
      <c r="F305" s="15" t="s">
        <v>182</v>
      </c>
      <c r="G305" s="16" t="s">
        <v>17</v>
      </c>
      <c r="H305" s="23">
        <v>590.70000000000005</v>
      </c>
      <c r="I305" s="23"/>
      <c r="J305" s="23">
        <v>702.3</v>
      </c>
      <c r="K305" s="23">
        <v>730.4</v>
      </c>
    </row>
    <row r="306" spans="1:17" ht="37.5" x14ac:dyDescent="0.2">
      <c r="A306" s="5"/>
      <c r="B306" s="5" t="s">
        <v>161</v>
      </c>
      <c r="C306" s="15">
        <v>906</v>
      </c>
      <c r="D306" s="15" t="s">
        <v>15</v>
      </c>
      <c r="E306" s="15" t="s">
        <v>22</v>
      </c>
      <c r="F306" s="15" t="s">
        <v>182</v>
      </c>
      <c r="G306" s="16" t="s">
        <v>7</v>
      </c>
      <c r="H306" s="23">
        <v>37.1</v>
      </c>
      <c r="I306" s="23"/>
      <c r="J306" s="23">
        <v>54.6</v>
      </c>
      <c r="K306" s="23">
        <v>54.5</v>
      </c>
    </row>
    <row r="307" spans="1:17" ht="18.75" x14ac:dyDescent="0.2">
      <c r="A307" s="5"/>
      <c r="B307" s="5" t="s">
        <v>18</v>
      </c>
      <c r="C307" s="15">
        <v>906</v>
      </c>
      <c r="D307" s="25" t="s">
        <v>15</v>
      </c>
      <c r="E307" s="25" t="s">
        <v>22</v>
      </c>
      <c r="F307" s="15" t="s">
        <v>182</v>
      </c>
      <c r="G307" s="16">
        <v>800</v>
      </c>
      <c r="H307" s="23">
        <v>0.2</v>
      </c>
      <c r="I307" s="23"/>
      <c r="J307" s="23">
        <v>0.5</v>
      </c>
      <c r="K307" s="23">
        <v>0.5</v>
      </c>
    </row>
    <row r="308" spans="1:17" ht="37.5" x14ac:dyDescent="0.2">
      <c r="A308" s="5"/>
      <c r="B308" s="5" t="s">
        <v>84</v>
      </c>
      <c r="C308" s="15">
        <v>906</v>
      </c>
      <c r="D308" s="15" t="s">
        <v>15</v>
      </c>
      <c r="E308" s="15" t="s">
        <v>22</v>
      </c>
      <c r="F308" s="15" t="s">
        <v>183</v>
      </c>
      <c r="G308" s="16" t="s">
        <v>0</v>
      </c>
      <c r="H308" s="23">
        <f t="shared" ref="H308:K308" si="122">H309+H310</f>
        <v>0</v>
      </c>
      <c r="I308" s="23">
        <f t="shared" si="122"/>
        <v>601.30000000000007</v>
      </c>
      <c r="J308" s="23">
        <f t="shared" ref="J308" si="123">J309+J310</f>
        <v>717.5</v>
      </c>
      <c r="K308" s="23">
        <f t="shared" si="122"/>
        <v>745.6</v>
      </c>
      <c r="P308" s="23">
        <v>717.5</v>
      </c>
      <c r="Q308" s="23">
        <v>745.6</v>
      </c>
    </row>
    <row r="309" spans="1:17" ht="75" x14ac:dyDescent="0.2">
      <c r="A309" s="21"/>
      <c r="B309" s="5" t="s">
        <v>16</v>
      </c>
      <c r="C309" s="15">
        <v>906</v>
      </c>
      <c r="D309" s="15" t="s">
        <v>15</v>
      </c>
      <c r="E309" s="15" t="s">
        <v>22</v>
      </c>
      <c r="F309" s="15" t="s">
        <v>183</v>
      </c>
      <c r="G309" s="16" t="s">
        <v>17</v>
      </c>
      <c r="H309" s="23"/>
      <c r="I309" s="23">
        <v>590.70000000000005</v>
      </c>
      <c r="J309" s="23">
        <v>702.3</v>
      </c>
      <c r="K309" s="23">
        <v>730.4</v>
      </c>
    </row>
    <row r="310" spans="1:17" ht="37.5" x14ac:dyDescent="0.2">
      <c r="A310" s="5" t="s">
        <v>0</v>
      </c>
      <c r="B310" s="5" t="s">
        <v>161</v>
      </c>
      <c r="C310" s="15">
        <v>906</v>
      </c>
      <c r="D310" s="15" t="s">
        <v>15</v>
      </c>
      <c r="E310" s="15" t="s">
        <v>22</v>
      </c>
      <c r="F310" s="15" t="s">
        <v>183</v>
      </c>
      <c r="G310" s="16" t="s">
        <v>7</v>
      </c>
      <c r="H310" s="23"/>
      <c r="I310" s="23">
        <v>10.6</v>
      </c>
      <c r="J310" s="23">
        <v>15.2</v>
      </c>
      <c r="K310" s="23">
        <v>15.2</v>
      </c>
    </row>
    <row r="311" spans="1:17" ht="37.5" x14ac:dyDescent="0.2">
      <c r="A311" s="21">
        <v>6</v>
      </c>
      <c r="B311" s="21" t="s">
        <v>86</v>
      </c>
      <c r="C311" s="20">
        <v>908</v>
      </c>
      <c r="D311" s="20"/>
      <c r="E311" s="20"/>
      <c r="F311" s="20"/>
      <c r="G311" s="22"/>
      <c r="H311" s="23" t="e">
        <f>H312+H376+H390+H426+H439+H449+H479+H495</f>
        <v>#REF!</v>
      </c>
      <c r="I311" s="23" t="e">
        <f>I312+I376+I390+I426+I439+I449+I479+I495</f>
        <v>#REF!</v>
      </c>
      <c r="J311" s="24">
        <f>J312+J376+J390+J426+J439+J449+J479+J495</f>
        <v>93175.400000000009</v>
      </c>
      <c r="K311" s="24">
        <f>K312+K376+K390+K426+K439+K449+K479+K495</f>
        <v>78122.5</v>
      </c>
      <c r="L311" s="2">
        <f>L369+L370+L372+L400+L431+L435+L438+L448+L470+L474+L478</f>
        <v>13715.7</v>
      </c>
      <c r="M311" s="2">
        <f>M369+M370+M372+M400+M431+M435+M438+M448+M470+M474+M478</f>
        <v>30743.7</v>
      </c>
      <c r="P311" s="1">
        <f>P368+P371+P399+P434+P448+P473+P478+P438</f>
        <v>15109.5</v>
      </c>
      <c r="Q311" s="1">
        <f>Q368+Q371+Q399+Q434+Q448+Q473+Q478</f>
        <v>5141.8</v>
      </c>
    </row>
    <row r="312" spans="1:17" ht="18.75" x14ac:dyDescent="0.2">
      <c r="A312" s="5" t="s">
        <v>0</v>
      </c>
      <c r="B312" s="5" t="s">
        <v>33</v>
      </c>
      <c r="C312" s="15">
        <v>908</v>
      </c>
      <c r="D312" s="15" t="s">
        <v>15</v>
      </c>
      <c r="E312" s="15" t="s">
        <v>0</v>
      </c>
      <c r="F312" s="15" t="s">
        <v>0</v>
      </c>
      <c r="G312" s="16" t="s">
        <v>0</v>
      </c>
      <c r="H312" s="23" t="e">
        <f>H313+H318+H325+H330</f>
        <v>#REF!</v>
      </c>
      <c r="I312" s="23" t="e">
        <f>I313+I318+I325+I330</f>
        <v>#REF!</v>
      </c>
      <c r="J312" s="23">
        <f>J313+J318+J325+J330</f>
        <v>51034.299999999996</v>
      </c>
      <c r="K312" s="23">
        <f>K313+K318+K325+K330</f>
        <v>50802.6</v>
      </c>
    </row>
    <row r="313" spans="1:17" ht="37.5" x14ac:dyDescent="0.2">
      <c r="A313" s="5" t="s">
        <v>0</v>
      </c>
      <c r="B313" s="5" t="s">
        <v>51</v>
      </c>
      <c r="C313" s="15">
        <v>908</v>
      </c>
      <c r="D313" s="15" t="s">
        <v>15</v>
      </c>
      <c r="E313" s="15" t="s">
        <v>20</v>
      </c>
      <c r="F313" s="15" t="s">
        <v>0</v>
      </c>
      <c r="G313" s="16" t="s">
        <v>0</v>
      </c>
      <c r="H313" s="23">
        <f t="shared" ref="H313:K316" si="124">H314</f>
        <v>1516.6</v>
      </c>
      <c r="I313" s="23"/>
      <c r="J313" s="23">
        <f t="shared" si="124"/>
        <v>1750.2</v>
      </c>
      <c r="K313" s="23">
        <f t="shared" si="124"/>
        <v>1820.2</v>
      </c>
    </row>
    <row r="314" spans="1:17" ht="18.75" x14ac:dyDescent="0.2">
      <c r="A314" s="5" t="s">
        <v>0</v>
      </c>
      <c r="B314" s="5" t="s">
        <v>26</v>
      </c>
      <c r="C314" s="15">
        <v>908</v>
      </c>
      <c r="D314" s="15" t="s">
        <v>15</v>
      </c>
      <c r="E314" s="15" t="s">
        <v>20</v>
      </c>
      <c r="F314" s="15" t="s">
        <v>128</v>
      </c>
      <c r="G314" s="16" t="s">
        <v>0</v>
      </c>
      <c r="H314" s="23">
        <f t="shared" si="124"/>
        <v>1516.6</v>
      </c>
      <c r="I314" s="23"/>
      <c r="J314" s="23">
        <f t="shared" si="124"/>
        <v>1750.2</v>
      </c>
      <c r="K314" s="23">
        <f t="shared" si="124"/>
        <v>1820.2</v>
      </c>
    </row>
    <row r="315" spans="1:17" ht="37.5" x14ac:dyDescent="0.2">
      <c r="A315" s="5" t="s">
        <v>0</v>
      </c>
      <c r="B315" s="5" t="s">
        <v>87</v>
      </c>
      <c r="C315" s="15">
        <v>908</v>
      </c>
      <c r="D315" s="15" t="s">
        <v>15</v>
      </c>
      <c r="E315" s="15" t="s">
        <v>20</v>
      </c>
      <c r="F315" s="15" t="s">
        <v>179</v>
      </c>
      <c r="G315" s="16" t="s">
        <v>0</v>
      </c>
      <c r="H315" s="23">
        <f t="shared" si="124"/>
        <v>1516.6</v>
      </c>
      <c r="I315" s="23"/>
      <c r="J315" s="23">
        <f t="shared" si="124"/>
        <v>1750.2</v>
      </c>
      <c r="K315" s="23">
        <f t="shared" si="124"/>
        <v>1820.2</v>
      </c>
    </row>
    <row r="316" spans="1:17" ht="18.75" x14ac:dyDescent="0.2">
      <c r="A316" s="5" t="s">
        <v>0</v>
      </c>
      <c r="B316" s="5" t="s">
        <v>88</v>
      </c>
      <c r="C316" s="15">
        <v>908</v>
      </c>
      <c r="D316" s="15" t="s">
        <v>15</v>
      </c>
      <c r="E316" s="15" t="s">
        <v>20</v>
      </c>
      <c r="F316" s="15" t="s">
        <v>184</v>
      </c>
      <c r="G316" s="16" t="s">
        <v>0</v>
      </c>
      <c r="H316" s="23">
        <f t="shared" si="124"/>
        <v>1516.6</v>
      </c>
      <c r="I316" s="23"/>
      <c r="J316" s="23">
        <f t="shared" si="124"/>
        <v>1750.2</v>
      </c>
      <c r="K316" s="23">
        <f t="shared" si="124"/>
        <v>1820.2</v>
      </c>
    </row>
    <row r="317" spans="1:17" ht="75" x14ac:dyDescent="0.2">
      <c r="A317" s="5" t="s">
        <v>0</v>
      </c>
      <c r="B317" s="5" t="s">
        <v>16</v>
      </c>
      <c r="C317" s="15">
        <v>908</v>
      </c>
      <c r="D317" s="15" t="s">
        <v>15</v>
      </c>
      <c r="E317" s="15" t="s">
        <v>20</v>
      </c>
      <c r="F317" s="15" t="s">
        <v>184</v>
      </c>
      <c r="G317" s="16" t="s">
        <v>17</v>
      </c>
      <c r="H317" s="23">
        <v>1516.6</v>
      </c>
      <c r="I317" s="23"/>
      <c r="J317" s="23">
        <v>1750.2</v>
      </c>
      <c r="K317" s="23">
        <v>1820.2</v>
      </c>
    </row>
    <row r="318" spans="1:17" ht="56.25" x14ac:dyDescent="0.2">
      <c r="A318" s="5"/>
      <c r="B318" s="5" t="s">
        <v>89</v>
      </c>
      <c r="C318" s="15">
        <v>908</v>
      </c>
      <c r="D318" s="15" t="s">
        <v>15</v>
      </c>
      <c r="E318" s="15" t="s">
        <v>4</v>
      </c>
      <c r="F318" s="15" t="s">
        <v>0</v>
      </c>
      <c r="G318" s="16" t="s">
        <v>0</v>
      </c>
      <c r="H318" s="23">
        <f t="shared" ref="H318:K320" si="125">H319</f>
        <v>36078.700000000004</v>
      </c>
      <c r="I318" s="23"/>
      <c r="J318" s="23">
        <f t="shared" si="125"/>
        <v>35966.9</v>
      </c>
      <c r="K318" s="23">
        <f t="shared" si="125"/>
        <v>37323.5</v>
      </c>
    </row>
    <row r="319" spans="1:17" ht="18.75" x14ac:dyDescent="0.2">
      <c r="A319" s="5"/>
      <c r="B319" s="5" t="s">
        <v>26</v>
      </c>
      <c r="C319" s="15">
        <v>908</v>
      </c>
      <c r="D319" s="15" t="s">
        <v>15</v>
      </c>
      <c r="E319" s="15" t="s">
        <v>4</v>
      </c>
      <c r="F319" s="15" t="s">
        <v>128</v>
      </c>
      <c r="G319" s="16" t="s">
        <v>0</v>
      </c>
      <c r="H319" s="23">
        <f t="shared" si="125"/>
        <v>36078.700000000004</v>
      </c>
      <c r="I319" s="23"/>
      <c r="J319" s="23">
        <f t="shared" si="125"/>
        <v>35966.9</v>
      </c>
      <c r="K319" s="23">
        <f t="shared" si="125"/>
        <v>37323.5</v>
      </c>
    </row>
    <row r="320" spans="1:17" ht="18.75" x14ac:dyDescent="0.2">
      <c r="A320" s="5" t="s">
        <v>0</v>
      </c>
      <c r="B320" s="5" t="s">
        <v>90</v>
      </c>
      <c r="C320" s="15">
        <v>908</v>
      </c>
      <c r="D320" s="15" t="s">
        <v>15</v>
      </c>
      <c r="E320" s="15" t="s">
        <v>4</v>
      </c>
      <c r="F320" s="15" t="s">
        <v>186</v>
      </c>
      <c r="G320" s="16"/>
      <c r="H320" s="23">
        <f t="shared" si="125"/>
        <v>36078.700000000004</v>
      </c>
      <c r="I320" s="23"/>
      <c r="J320" s="23">
        <f t="shared" si="125"/>
        <v>35966.9</v>
      </c>
      <c r="K320" s="23">
        <f t="shared" si="125"/>
        <v>37323.5</v>
      </c>
    </row>
    <row r="321" spans="1:11" ht="18.75" x14ac:dyDescent="0.2">
      <c r="A321" s="5" t="s">
        <v>0</v>
      </c>
      <c r="B321" s="5" t="s">
        <v>57</v>
      </c>
      <c r="C321" s="15">
        <v>908</v>
      </c>
      <c r="D321" s="15" t="s">
        <v>15</v>
      </c>
      <c r="E321" s="15" t="s">
        <v>4</v>
      </c>
      <c r="F321" s="15" t="s">
        <v>185</v>
      </c>
      <c r="G321" s="16"/>
      <c r="H321" s="23">
        <f t="shared" ref="H321:K321" si="126">H322+H323+H324</f>
        <v>36078.700000000004</v>
      </c>
      <c r="I321" s="23"/>
      <c r="J321" s="23">
        <f t="shared" ref="J321" si="127">J322+J323+J324</f>
        <v>35966.9</v>
      </c>
      <c r="K321" s="23">
        <f t="shared" si="126"/>
        <v>37323.5</v>
      </c>
    </row>
    <row r="322" spans="1:11" ht="75" x14ac:dyDescent="0.2">
      <c r="A322" s="5" t="s">
        <v>0</v>
      </c>
      <c r="B322" s="5" t="s">
        <v>16</v>
      </c>
      <c r="C322" s="15">
        <v>908</v>
      </c>
      <c r="D322" s="15" t="s">
        <v>15</v>
      </c>
      <c r="E322" s="15" t="s">
        <v>4</v>
      </c>
      <c r="F322" s="15" t="s">
        <v>185</v>
      </c>
      <c r="G322" s="16" t="s">
        <v>17</v>
      </c>
      <c r="H322" s="23">
        <f>30426.3</f>
        <v>30426.3</v>
      </c>
      <c r="I322" s="23"/>
      <c r="J322" s="23">
        <v>34085.4</v>
      </c>
      <c r="K322" s="23">
        <v>35450.400000000001</v>
      </c>
    </row>
    <row r="323" spans="1:11" ht="37.5" x14ac:dyDescent="0.2">
      <c r="A323" s="5"/>
      <c r="B323" s="5" t="s">
        <v>161</v>
      </c>
      <c r="C323" s="15">
        <v>908</v>
      </c>
      <c r="D323" s="15" t="s">
        <v>15</v>
      </c>
      <c r="E323" s="15" t="s">
        <v>4</v>
      </c>
      <c r="F323" s="15" t="s">
        <v>185</v>
      </c>
      <c r="G323" s="16" t="s">
        <v>7</v>
      </c>
      <c r="H323" s="23">
        <v>5160.6000000000004</v>
      </c>
      <c r="I323" s="23"/>
      <c r="J323" s="23">
        <v>1579.4</v>
      </c>
      <c r="K323" s="23">
        <v>1579.4</v>
      </c>
    </row>
    <row r="324" spans="1:11" ht="18.75" x14ac:dyDescent="0.2">
      <c r="A324" s="5"/>
      <c r="B324" s="5" t="s">
        <v>18</v>
      </c>
      <c r="C324" s="15">
        <v>908</v>
      </c>
      <c r="D324" s="15" t="s">
        <v>15</v>
      </c>
      <c r="E324" s="15" t="s">
        <v>4</v>
      </c>
      <c r="F324" s="15" t="s">
        <v>185</v>
      </c>
      <c r="G324" s="16" t="s">
        <v>19</v>
      </c>
      <c r="H324" s="23">
        <v>491.8</v>
      </c>
      <c r="I324" s="23"/>
      <c r="J324" s="23">
        <v>302.10000000000002</v>
      </c>
      <c r="K324" s="23">
        <v>293.7</v>
      </c>
    </row>
    <row r="325" spans="1:11" ht="18.75" x14ac:dyDescent="0.2">
      <c r="A325" s="5"/>
      <c r="B325" s="5" t="s">
        <v>91</v>
      </c>
      <c r="C325" s="15">
        <v>908</v>
      </c>
      <c r="D325" s="25" t="s">
        <v>15</v>
      </c>
      <c r="E325" s="25" t="s">
        <v>9</v>
      </c>
      <c r="F325" s="15"/>
      <c r="G325" s="16"/>
      <c r="H325" s="23" t="e">
        <f t="shared" ref="H325:K326" si="128">H326</f>
        <v>#REF!</v>
      </c>
      <c r="I325" s="23"/>
      <c r="J325" s="23">
        <f t="shared" si="128"/>
        <v>40</v>
      </c>
      <c r="K325" s="23">
        <f t="shared" si="128"/>
        <v>40</v>
      </c>
    </row>
    <row r="326" spans="1:11" ht="18.75" x14ac:dyDescent="0.2">
      <c r="A326" s="5"/>
      <c r="B326" s="5" t="s">
        <v>26</v>
      </c>
      <c r="C326" s="15">
        <v>908</v>
      </c>
      <c r="D326" s="15" t="s">
        <v>15</v>
      </c>
      <c r="E326" s="25" t="s">
        <v>9</v>
      </c>
      <c r="F326" s="15" t="s">
        <v>128</v>
      </c>
      <c r="G326" s="16" t="s">
        <v>0</v>
      </c>
      <c r="H326" s="23" t="e">
        <f t="shared" si="128"/>
        <v>#REF!</v>
      </c>
      <c r="I326" s="23"/>
      <c r="J326" s="23">
        <f t="shared" si="128"/>
        <v>40</v>
      </c>
      <c r="K326" s="23">
        <f t="shared" si="128"/>
        <v>40</v>
      </c>
    </row>
    <row r="327" spans="1:11" ht="18.75" x14ac:dyDescent="0.2">
      <c r="A327" s="5"/>
      <c r="B327" s="5" t="s">
        <v>92</v>
      </c>
      <c r="C327" s="15">
        <v>908</v>
      </c>
      <c r="D327" s="25" t="s">
        <v>15</v>
      </c>
      <c r="E327" s="25" t="s">
        <v>9</v>
      </c>
      <c r="F327" s="15" t="s">
        <v>187</v>
      </c>
      <c r="G327" s="16"/>
      <c r="H327" s="23" t="e">
        <f>H328+#REF!</f>
        <v>#REF!</v>
      </c>
      <c r="I327" s="23"/>
      <c r="J327" s="23">
        <f>J328</f>
        <v>40</v>
      </c>
      <c r="K327" s="23">
        <f>K328</f>
        <v>40</v>
      </c>
    </row>
    <row r="328" spans="1:11" ht="37.5" x14ac:dyDescent="0.2">
      <c r="A328" s="5"/>
      <c r="B328" s="5" t="s">
        <v>93</v>
      </c>
      <c r="C328" s="15">
        <v>908</v>
      </c>
      <c r="D328" s="25" t="s">
        <v>15</v>
      </c>
      <c r="E328" s="25" t="s">
        <v>9</v>
      </c>
      <c r="F328" s="15" t="s">
        <v>188</v>
      </c>
      <c r="G328" s="16"/>
      <c r="H328" s="23">
        <f t="shared" ref="H328:K328" si="129">H329</f>
        <v>40</v>
      </c>
      <c r="I328" s="23"/>
      <c r="J328" s="23">
        <f t="shared" si="129"/>
        <v>40</v>
      </c>
      <c r="K328" s="23">
        <f t="shared" si="129"/>
        <v>40</v>
      </c>
    </row>
    <row r="329" spans="1:11" ht="37.5" x14ac:dyDescent="0.2">
      <c r="A329" s="5"/>
      <c r="B329" s="5" t="s">
        <v>161</v>
      </c>
      <c r="C329" s="15">
        <v>908</v>
      </c>
      <c r="D329" s="15" t="s">
        <v>15</v>
      </c>
      <c r="E329" s="25" t="s">
        <v>9</v>
      </c>
      <c r="F329" s="15" t="s">
        <v>188</v>
      </c>
      <c r="G329" s="16" t="s">
        <v>7</v>
      </c>
      <c r="H329" s="23">
        <v>40</v>
      </c>
      <c r="I329" s="23"/>
      <c r="J329" s="23">
        <v>40</v>
      </c>
      <c r="K329" s="23">
        <v>40</v>
      </c>
    </row>
    <row r="330" spans="1:11" ht="18.75" x14ac:dyDescent="0.2">
      <c r="A330" s="5"/>
      <c r="B330" s="5" t="s">
        <v>47</v>
      </c>
      <c r="C330" s="15">
        <v>908</v>
      </c>
      <c r="D330" s="25" t="s">
        <v>15</v>
      </c>
      <c r="E330" s="25" t="s">
        <v>48</v>
      </c>
      <c r="F330" s="15"/>
      <c r="G330" s="16"/>
      <c r="H330" s="23" t="e">
        <f>H331+H334+H342+H351+H354+H373+H362+H348</f>
        <v>#REF!</v>
      </c>
      <c r="I330" s="23" t="e">
        <f>I331+I334+I342+I351+I354+I373+I362+I348</f>
        <v>#REF!</v>
      </c>
      <c r="J330" s="23">
        <f>J331+J334+J342+J351+J354+J373+J362+J348+J345+J338</f>
        <v>13277.199999999999</v>
      </c>
      <c r="K330" s="23">
        <f>K331+K334+K342+K351+K354+K373+K362+K348+K345+K338</f>
        <v>11618.9</v>
      </c>
    </row>
    <row r="331" spans="1:11" ht="37.5" x14ac:dyDescent="0.2">
      <c r="A331" s="5"/>
      <c r="B331" s="11" t="s">
        <v>59</v>
      </c>
      <c r="C331" s="15">
        <v>908</v>
      </c>
      <c r="D331" s="25" t="s">
        <v>15</v>
      </c>
      <c r="E331" s="25" t="s">
        <v>48</v>
      </c>
      <c r="F331" s="15" t="s">
        <v>139</v>
      </c>
      <c r="G331" s="16" t="s">
        <v>0</v>
      </c>
      <c r="H331" s="23">
        <f>H332</f>
        <v>15</v>
      </c>
      <c r="I331" s="23">
        <f t="shared" ref="I331:K331" si="130">I332</f>
        <v>0</v>
      </c>
      <c r="J331" s="23">
        <f t="shared" si="130"/>
        <v>40</v>
      </c>
      <c r="K331" s="23">
        <f t="shared" si="130"/>
        <v>0</v>
      </c>
    </row>
    <row r="332" spans="1:11" ht="37.5" x14ac:dyDescent="0.2">
      <c r="A332" s="5"/>
      <c r="B332" s="5" t="s">
        <v>141</v>
      </c>
      <c r="C332" s="15">
        <v>908</v>
      </c>
      <c r="D332" s="25" t="s">
        <v>15</v>
      </c>
      <c r="E332" s="25" t="s">
        <v>48</v>
      </c>
      <c r="F332" s="15" t="s">
        <v>140</v>
      </c>
      <c r="G332" s="16" t="s">
        <v>0</v>
      </c>
      <c r="H332" s="23">
        <f t="shared" ref="H332:K332" si="131">H333</f>
        <v>15</v>
      </c>
      <c r="I332" s="23">
        <f t="shared" si="131"/>
        <v>0</v>
      </c>
      <c r="J332" s="23">
        <f t="shared" si="131"/>
        <v>40</v>
      </c>
      <c r="K332" s="23">
        <f t="shared" si="131"/>
        <v>0</v>
      </c>
    </row>
    <row r="333" spans="1:11" ht="37.5" x14ac:dyDescent="0.2">
      <c r="A333" s="5"/>
      <c r="B333" s="5" t="s">
        <v>161</v>
      </c>
      <c r="C333" s="15">
        <v>908</v>
      </c>
      <c r="D333" s="25" t="s">
        <v>15</v>
      </c>
      <c r="E333" s="25" t="s">
        <v>48</v>
      </c>
      <c r="F333" s="15" t="s">
        <v>140</v>
      </c>
      <c r="G333" s="16">
        <v>200</v>
      </c>
      <c r="H333" s="23">
        <v>15</v>
      </c>
      <c r="I333" s="23"/>
      <c r="J333" s="23">
        <v>40</v>
      </c>
      <c r="K333" s="23">
        <v>0</v>
      </c>
    </row>
    <row r="334" spans="1:11" ht="37.5" hidden="1" x14ac:dyDescent="0.2">
      <c r="A334" s="5"/>
      <c r="B334" s="5" t="s">
        <v>98</v>
      </c>
      <c r="C334" s="15">
        <v>908</v>
      </c>
      <c r="D334" s="25" t="s">
        <v>15</v>
      </c>
      <c r="E334" s="25" t="s">
        <v>48</v>
      </c>
      <c r="F334" s="15" t="s">
        <v>189</v>
      </c>
      <c r="G334" s="16"/>
      <c r="H334" s="23">
        <f t="shared" ref="H334:K335" si="132">H335</f>
        <v>50</v>
      </c>
      <c r="I334" s="23">
        <f t="shared" si="132"/>
        <v>0</v>
      </c>
      <c r="J334" s="23">
        <f>J335</f>
        <v>0</v>
      </c>
      <c r="K334" s="23">
        <f t="shared" si="132"/>
        <v>0</v>
      </c>
    </row>
    <row r="335" spans="1:11" ht="56.25" hidden="1" x14ac:dyDescent="0.2">
      <c r="A335" s="5"/>
      <c r="B335" s="5" t="s">
        <v>112</v>
      </c>
      <c r="C335" s="15">
        <v>908</v>
      </c>
      <c r="D335" s="25" t="s">
        <v>15</v>
      </c>
      <c r="E335" s="25" t="s">
        <v>48</v>
      </c>
      <c r="F335" s="15" t="s">
        <v>190</v>
      </c>
      <c r="G335" s="16"/>
      <c r="H335" s="23">
        <f t="shared" si="132"/>
        <v>50</v>
      </c>
      <c r="I335" s="23">
        <f t="shared" si="132"/>
        <v>0</v>
      </c>
      <c r="J335" s="23">
        <f>J336</f>
        <v>0</v>
      </c>
      <c r="K335" s="23">
        <f t="shared" si="132"/>
        <v>0</v>
      </c>
    </row>
    <row r="336" spans="1:11" ht="37.5" hidden="1" x14ac:dyDescent="0.2">
      <c r="A336" s="5"/>
      <c r="B336" s="5" t="s">
        <v>191</v>
      </c>
      <c r="C336" s="15">
        <v>908</v>
      </c>
      <c r="D336" s="25" t="s">
        <v>15</v>
      </c>
      <c r="E336" s="25" t="s">
        <v>48</v>
      </c>
      <c r="F336" s="15" t="s">
        <v>192</v>
      </c>
      <c r="G336" s="16"/>
      <c r="H336" s="23">
        <f>H337</f>
        <v>50</v>
      </c>
      <c r="I336" s="23">
        <f>I337</f>
        <v>0</v>
      </c>
      <c r="J336" s="23">
        <f>J337</f>
        <v>0</v>
      </c>
      <c r="K336" s="23">
        <f>K337</f>
        <v>0</v>
      </c>
    </row>
    <row r="337" spans="1:11" ht="37.5" hidden="1" x14ac:dyDescent="0.2">
      <c r="A337" s="5"/>
      <c r="B337" s="5" t="s">
        <v>161</v>
      </c>
      <c r="C337" s="15">
        <v>908</v>
      </c>
      <c r="D337" s="25" t="s">
        <v>15</v>
      </c>
      <c r="E337" s="25" t="s">
        <v>48</v>
      </c>
      <c r="F337" s="15" t="s">
        <v>192</v>
      </c>
      <c r="G337" s="16">
        <v>200</v>
      </c>
      <c r="H337" s="23">
        <v>50</v>
      </c>
      <c r="I337" s="23"/>
      <c r="J337" s="23"/>
      <c r="K337" s="23"/>
    </row>
    <row r="338" spans="1:11" ht="56.25" x14ac:dyDescent="0.2">
      <c r="A338" s="5"/>
      <c r="B338" s="30" t="s">
        <v>465</v>
      </c>
      <c r="C338" s="31">
        <v>908</v>
      </c>
      <c r="D338" s="32" t="s">
        <v>15</v>
      </c>
      <c r="E338" s="32" t="s">
        <v>48</v>
      </c>
      <c r="F338" s="31" t="s">
        <v>466</v>
      </c>
      <c r="G338" s="33"/>
      <c r="H338" s="34"/>
      <c r="I338" s="34"/>
      <c r="J338" s="34">
        <f>J339+J341</f>
        <v>643.70000000000005</v>
      </c>
      <c r="K338" s="34">
        <f>K339+K341</f>
        <v>669.6</v>
      </c>
    </row>
    <row r="339" spans="1:11" ht="18.75" x14ac:dyDescent="0.2">
      <c r="A339" s="5"/>
      <c r="B339" s="30" t="s">
        <v>467</v>
      </c>
      <c r="C339" s="31">
        <v>908</v>
      </c>
      <c r="D339" s="32" t="s">
        <v>15</v>
      </c>
      <c r="E339" s="32" t="s">
        <v>48</v>
      </c>
      <c r="F339" s="31" t="s">
        <v>468</v>
      </c>
      <c r="G339" s="33"/>
      <c r="H339" s="34"/>
      <c r="I339" s="34"/>
      <c r="J339" s="34">
        <f>J340</f>
        <v>643.70000000000005</v>
      </c>
      <c r="K339" s="34">
        <f>K340</f>
        <v>669.6</v>
      </c>
    </row>
    <row r="340" spans="1:11" ht="36" customHeight="1" x14ac:dyDescent="0.2">
      <c r="A340" s="5"/>
      <c r="B340" s="30" t="s">
        <v>161</v>
      </c>
      <c r="C340" s="31">
        <v>908</v>
      </c>
      <c r="D340" s="32" t="s">
        <v>15</v>
      </c>
      <c r="E340" s="32" t="s">
        <v>48</v>
      </c>
      <c r="F340" s="31" t="s">
        <v>468</v>
      </c>
      <c r="G340" s="33">
        <v>200</v>
      </c>
      <c r="H340" s="34"/>
      <c r="I340" s="34"/>
      <c r="J340" s="34">
        <v>643.70000000000005</v>
      </c>
      <c r="K340" s="34">
        <v>669.6</v>
      </c>
    </row>
    <row r="341" spans="1:11" ht="18.75" hidden="1" x14ac:dyDescent="0.2">
      <c r="A341" s="5"/>
      <c r="B341" s="30" t="s">
        <v>469</v>
      </c>
      <c r="C341" s="31">
        <v>908</v>
      </c>
      <c r="D341" s="32" t="s">
        <v>15</v>
      </c>
      <c r="E341" s="32" t="s">
        <v>48</v>
      </c>
      <c r="F341" s="31" t="s">
        <v>470</v>
      </c>
      <c r="G341" s="33"/>
      <c r="H341" s="34"/>
      <c r="I341" s="34"/>
      <c r="J341" s="34">
        <f>J342</f>
        <v>0</v>
      </c>
      <c r="K341" s="34">
        <f>K342</f>
        <v>0</v>
      </c>
    </row>
    <row r="342" spans="1:11" ht="19.5" hidden="1" customHeight="1" x14ac:dyDescent="0.2">
      <c r="A342" s="5"/>
      <c r="B342" s="5" t="s">
        <v>126</v>
      </c>
      <c r="C342" s="15">
        <v>908</v>
      </c>
      <c r="D342" s="15" t="s">
        <v>15</v>
      </c>
      <c r="E342" s="25" t="s">
        <v>48</v>
      </c>
      <c r="F342" s="15" t="s">
        <v>137</v>
      </c>
      <c r="G342" s="16"/>
      <c r="H342" s="23">
        <f t="shared" ref="H342:K343" si="133">H343</f>
        <v>10</v>
      </c>
      <c r="I342" s="23">
        <f t="shared" si="133"/>
        <v>0</v>
      </c>
      <c r="J342" s="23">
        <f t="shared" si="133"/>
        <v>0</v>
      </c>
      <c r="K342" s="23">
        <f t="shared" si="133"/>
        <v>0</v>
      </c>
    </row>
    <row r="343" spans="1:11" ht="37.5" hidden="1" x14ac:dyDescent="0.2">
      <c r="A343" s="5"/>
      <c r="B343" s="5" t="s">
        <v>356</v>
      </c>
      <c r="C343" s="15">
        <v>908</v>
      </c>
      <c r="D343" s="15" t="s">
        <v>15</v>
      </c>
      <c r="E343" s="25" t="s">
        <v>48</v>
      </c>
      <c r="F343" s="15" t="s">
        <v>398</v>
      </c>
      <c r="G343" s="16"/>
      <c r="H343" s="23">
        <f t="shared" si="133"/>
        <v>10</v>
      </c>
      <c r="I343" s="23">
        <f t="shared" si="133"/>
        <v>0</v>
      </c>
      <c r="J343" s="23">
        <f t="shared" si="133"/>
        <v>0</v>
      </c>
      <c r="K343" s="23">
        <f t="shared" si="133"/>
        <v>0</v>
      </c>
    </row>
    <row r="344" spans="1:11" ht="37.5" hidden="1" x14ac:dyDescent="0.2">
      <c r="A344" s="5"/>
      <c r="B344" s="5" t="s">
        <v>161</v>
      </c>
      <c r="C344" s="15">
        <v>908</v>
      </c>
      <c r="D344" s="15" t="s">
        <v>15</v>
      </c>
      <c r="E344" s="25" t="s">
        <v>48</v>
      </c>
      <c r="F344" s="15" t="s">
        <v>398</v>
      </c>
      <c r="G344" s="16">
        <v>200</v>
      </c>
      <c r="H344" s="23">
        <v>10</v>
      </c>
      <c r="I344" s="23"/>
      <c r="J344" s="23"/>
      <c r="K344" s="23"/>
    </row>
    <row r="345" spans="1:11" ht="56.25" x14ac:dyDescent="0.2">
      <c r="A345" s="5"/>
      <c r="B345" s="5" t="s">
        <v>432</v>
      </c>
      <c r="C345" s="15">
        <v>908</v>
      </c>
      <c r="D345" s="15" t="s">
        <v>15</v>
      </c>
      <c r="E345" s="25" t="s">
        <v>48</v>
      </c>
      <c r="F345" s="15" t="s">
        <v>433</v>
      </c>
      <c r="G345" s="16"/>
      <c r="H345" s="23"/>
      <c r="I345" s="23"/>
      <c r="J345" s="23">
        <f>J346</f>
        <v>155</v>
      </c>
      <c r="K345" s="23">
        <f t="shared" ref="K345:K346" si="134">K346</f>
        <v>0</v>
      </c>
    </row>
    <row r="346" spans="1:11" ht="38.25" customHeight="1" x14ac:dyDescent="0.2">
      <c r="A346" s="5"/>
      <c r="B346" s="5" t="s">
        <v>434</v>
      </c>
      <c r="C346" s="15">
        <v>908</v>
      </c>
      <c r="D346" s="15" t="s">
        <v>15</v>
      </c>
      <c r="E346" s="25" t="s">
        <v>48</v>
      </c>
      <c r="F346" s="15" t="s">
        <v>435</v>
      </c>
      <c r="G346" s="16"/>
      <c r="H346" s="23"/>
      <c r="I346" s="23"/>
      <c r="J346" s="23">
        <f>J347</f>
        <v>155</v>
      </c>
      <c r="K346" s="23">
        <f t="shared" si="134"/>
        <v>0</v>
      </c>
    </row>
    <row r="347" spans="1:11" ht="37.5" x14ac:dyDescent="0.2">
      <c r="A347" s="5"/>
      <c r="B347" s="5" t="s">
        <v>161</v>
      </c>
      <c r="C347" s="15">
        <v>908</v>
      </c>
      <c r="D347" s="15" t="s">
        <v>15</v>
      </c>
      <c r="E347" s="25" t="s">
        <v>48</v>
      </c>
      <c r="F347" s="15" t="s">
        <v>435</v>
      </c>
      <c r="G347" s="16">
        <v>200</v>
      </c>
      <c r="H347" s="23"/>
      <c r="I347" s="23"/>
      <c r="J347" s="23">
        <v>155</v>
      </c>
      <c r="K347" s="23">
        <v>0</v>
      </c>
    </row>
    <row r="348" spans="1:11" ht="56.25" x14ac:dyDescent="0.2">
      <c r="A348" s="5"/>
      <c r="B348" s="5" t="s">
        <v>357</v>
      </c>
      <c r="C348" s="15">
        <v>908</v>
      </c>
      <c r="D348" s="15" t="s">
        <v>15</v>
      </c>
      <c r="E348" s="25" t="s">
        <v>48</v>
      </c>
      <c r="F348" s="15" t="s">
        <v>285</v>
      </c>
      <c r="G348" s="16"/>
      <c r="H348" s="23">
        <f>H349</f>
        <v>180</v>
      </c>
      <c r="I348" s="23">
        <f t="shared" ref="I348:K349" si="135">I349</f>
        <v>0</v>
      </c>
      <c r="J348" s="23">
        <f t="shared" si="135"/>
        <v>180</v>
      </c>
      <c r="K348" s="23">
        <f t="shared" si="135"/>
        <v>180</v>
      </c>
    </row>
    <row r="349" spans="1:11" ht="22.5" customHeight="1" x14ac:dyDescent="0.2">
      <c r="A349" s="5"/>
      <c r="B349" s="5" t="s">
        <v>292</v>
      </c>
      <c r="C349" s="15">
        <v>908</v>
      </c>
      <c r="D349" s="15" t="s">
        <v>15</v>
      </c>
      <c r="E349" s="25" t="s">
        <v>48</v>
      </c>
      <c r="F349" s="15" t="s">
        <v>291</v>
      </c>
      <c r="G349" s="16"/>
      <c r="H349" s="23">
        <f>H350</f>
        <v>180</v>
      </c>
      <c r="I349" s="23">
        <f t="shared" si="135"/>
        <v>0</v>
      </c>
      <c r="J349" s="23">
        <f t="shared" si="135"/>
        <v>180</v>
      </c>
      <c r="K349" s="23">
        <f>K350</f>
        <v>180</v>
      </c>
    </row>
    <row r="350" spans="1:11" ht="37.5" x14ac:dyDescent="0.2">
      <c r="A350" s="5"/>
      <c r="B350" s="5" t="s">
        <v>161</v>
      </c>
      <c r="C350" s="15">
        <v>908</v>
      </c>
      <c r="D350" s="15" t="s">
        <v>15</v>
      </c>
      <c r="E350" s="25" t="s">
        <v>48</v>
      </c>
      <c r="F350" s="15" t="s">
        <v>291</v>
      </c>
      <c r="G350" s="16">
        <v>200</v>
      </c>
      <c r="H350" s="23">
        <v>180</v>
      </c>
      <c r="I350" s="23"/>
      <c r="J350" s="23">
        <v>180</v>
      </c>
      <c r="K350" s="23">
        <v>180</v>
      </c>
    </row>
    <row r="351" spans="1:11" ht="37.5" x14ac:dyDescent="0.2">
      <c r="A351" s="5"/>
      <c r="B351" s="5" t="s">
        <v>125</v>
      </c>
      <c r="C351" s="15">
        <v>908</v>
      </c>
      <c r="D351" s="15" t="s">
        <v>15</v>
      </c>
      <c r="E351" s="25" t="s">
        <v>48</v>
      </c>
      <c r="F351" s="15" t="s">
        <v>150</v>
      </c>
      <c r="G351" s="16"/>
      <c r="H351" s="23">
        <f>H352</f>
        <v>800</v>
      </c>
      <c r="I351" s="23">
        <f t="shared" ref="I351:K351" si="136">I352</f>
        <v>0</v>
      </c>
      <c r="J351" s="23">
        <f t="shared" si="136"/>
        <v>1379.8</v>
      </c>
      <c r="K351" s="23">
        <f t="shared" si="136"/>
        <v>0</v>
      </c>
    </row>
    <row r="352" spans="1:11" ht="56.25" x14ac:dyDescent="0.2">
      <c r="A352" s="5"/>
      <c r="B352" s="5" t="s">
        <v>336</v>
      </c>
      <c r="C352" s="15">
        <v>908</v>
      </c>
      <c r="D352" s="15" t="s">
        <v>15</v>
      </c>
      <c r="E352" s="25" t="s">
        <v>48</v>
      </c>
      <c r="F352" s="15" t="s">
        <v>298</v>
      </c>
      <c r="G352" s="16"/>
      <c r="H352" s="23">
        <f t="shared" ref="H352:K352" si="137">H353</f>
        <v>800</v>
      </c>
      <c r="I352" s="23">
        <f t="shared" si="137"/>
        <v>0</v>
      </c>
      <c r="J352" s="23">
        <f t="shared" si="137"/>
        <v>1379.8</v>
      </c>
      <c r="K352" s="23">
        <f t="shared" si="137"/>
        <v>0</v>
      </c>
    </row>
    <row r="353" spans="1:17" ht="37.5" x14ac:dyDescent="0.2">
      <c r="A353" s="5"/>
      <c r="B353" s="5" t="s">
        <v>161</v>
      </c>
      <c r="C353" s="15">
        <v>908</v>
      </c>
      <c r="D353" s="15" t="s">
        <v>15</v>
      </c>
      <c r="E353" s="25" t="s">
        <v>48</v>
      </c>
      <c r="F353" s="15" t="s">
        <v>298</v>
      </c>
      <c r="G353" s="16">
        <v>200</v>
      </c>
      <c r="H353" s="23">
        <v>800</v>
      </c>
      <c r="I353" s="23"/>
      <c r="J353" s="23">
        <v>1379.8</v>
      </c>
      <c r="K353" s="23">
        <v>0</v>
      </c>
    </row>
    <row r="354" spans="1:17" ht="37.5" x14ac:dyDescent="0.2">
      <c r="A354" s="5"/>
      <c r="B354" s="5" t="s">
        <v>113</v>
      </c>
      <c r="C354" s="15">
        <v>908</v>
      </c>
      <c r="D354" s="25" t="s">
        <v>15</v>
      </c>
      <c r="E354" s="25" t="s">
        <v>48</v>
      </c>
      <c r="F354" s="15" t="s">
        <v>193</v>
      </c>
      <c r="G354" s="16"/>
      <c r="H354" s="23">
        <f t="shared" ref="H354:K354" si="138">H355</f>
        <v>1326.1</v>
      </c>
      <c r="I354" s="23">
        <f t="shared" si="138"/>
        <v>0</v>
      </c>
      <c r="J354" s="23">
        <f t="shared" si="138"/>
        <v>385.9</v>
      </c>
      <c r="K354" s="23">
        <f t="shared" si="138"/>
        <v>0</v>
      </c>
    </row>
    <row r="355" spans="1:17" ht="42" customHeight="1" x14ac:dyDescent="0.2">
      <c r="A355" s="5"/>
      <c r="B355" s="5" t="s">
        <v>399</v>
      </c>
      <c r="C355" s="15">
        <v>908</v>
      </c>
      <c r="D355" s="25" t="s">
        <v>15</v>
      </c>
      <c r="E355" s="25" t="s">
        <v>48</v>
      </c>
      <c r="F355" s="15" t="s">
        <v>194</v>
      </c>
      <c r="G355" s="16"/>
      <c r="H355" s="23">
        <f>H356+H358+H360</f>
        <v>1326.1</v>
      </c>
      <c r="I355" s="23">
        <f t="shared" ref="I355:K355" si="139">I356+I358+I360</f>
        <v>0</v>
      </c>
      <c r="J355" s="23">
        <f t="shared" ref="J355" si="140">J356+J358+J360</f>
        <v>385.9</v>
      </c>
      <c r="K355" s="23">
        <f t="shared" si="139"/>
        <v>0</v>
      </c>
    </row>
    <row r="356" spans="1:17" ht="41.25" customHeight="1" x14ac:dyDescent="0.2">
      <c r="A356" s="5"/>
      <c r="B356" s="5" t="s">
        <v>197</v>
      </c>
      <c r="C356" s="15">
        <v>908</v>
      </c>
      <c r="D356" s="25" t="s">
        <v>15</v>
      </c>
      <c r="E356" s="25" t="s">
        <v>48</v>
      </c>
      <c r="F356" s="15" t="s">
        <v>195</v>
      </c>
      <c r="G356" s="16"/>
      <c r="H356" s="23">
        <f t="shared" ref="H356:K356" si="141">H357</f>
        <v>30</v>
      </c>
      <c r="I356" s="23">
        <f t="shared" si="141"/>
        <v>0</v>
      </c>
      <c r="J356" s="23">
        <f t="shared" si="141"/>
        <v>100</v>
      </c>
      <c r="K356" s="23">
        <f t="shared" si="141"/>
        <v>0</v>
      </c>
    </row>
    <row r="357" spans="1:17" ht="37.5" x14ac:dyDescent="0.2">
      <c r="A357" s="5"/>
      <c r="B357" s="5" t="s">
        <v>161</v>
      </c>
      <c r="C357" s="15">
        <v>908</v>
      </c>
      <c r="D357" s="25" t="s">
        <v>15</v>
      </c>
      <c r="E357" s="25" t="s">
        <v>48</v>
      </c>
      <c r="F357" s="15" t="s">
        <v>195</v>
      </c>
      <c r="G357" s="16">
        <v>200</v>
      </c>
      <c r="H357" s="23">
        <v>30</v>
      </c>
      <c r="I357" s="23">
        <v>0</v>
      </c>
      <c r="J357" s="23">
        <v>100</v>
      </c>
      <c r="K357" s="23">
        <v>0</v>
      </c>
    </row>
    <row r="358" spans="1:17" ht="78" customHeight="1" x14ac:dyDescent="0.2">
      <c r="A358" s="5"/>
      <c r="B358" s="5" t="s">
        <v>311</v>
      </c>
      <c r="C358" s="15">
        <v>908</v>
      </c>
      <c r="D358" s="25" t="s">
        <v>15</v>
      </c>
      <c r="E358" s="25" t="s">
        <v>48</v>
      </c>
      <c r="F358" s="15" t="s">
        <v>196</v>
      </c>
      <c r="G358" s="16"/>
      <c r="H358" s="23">
        <f t="shared" ref="H358:K358" si="142">H359</f>
        <v>200</v>
      </c>
      <c r="I358" s="23">
        <f t="shared" si="142"/>
        <v>0</v>
      </c>
      <c r="J358" s="23">
        <f t="shared" si="142"/>
        <v>185</v>
      </c>
      <c r="K358" s="23">
        <f t="shared" si="142"/>
        <v>0</v>
      </c>
    </row>
    <row r="359" spans="1:17" ht="37.5" x14ac:dyDescent="0.2">
      <c r="A359" s="5"/>
      <c r="B359" s="5" t="s">
        <v>161</v>
      </c>
      <c r="C359" s="15">
        <v>908</v>
      </c>
      <c r="D359" s="25" t="s">
        <v>15</v>
      </c>
      <c r="E359" s="25" t="s">
        <v>48</v>
      </c>
      <c r="F359" s="15" t="s">
        <v>196</v>
      </c>
      <c r="G359" s="16">
        <v>200</v>
      </c>
      <c r="H359" s="23">
        <v>200</v>
      </c>
      <c r="I359" s="23"/>
      <c r="J359" s="23">
        <v>185</v>
      </c>
      <c r="K359" s="23">
        <v>0</v>
      </c>
    </row>
    <row r="360" spans="1:17" ht="57.75" customHeight="1" x14ac:dyDescent="0.2">
      <c r="A360" s="5"/>
      <c r="B360" s="5" t="s">
        <v>315</v>
      </c>
      <c r="C360" s="15">
        <v>908</v>
      </c>
      <c r="D360" s="25" t="s">
        <v>15</v>
      </c>
      <c r="E360" s="25" t="s">
        <v>48</v>
      </c>
      <c r="F360" s="15" t="s">
        <v>314</v>
      </c>
      <c r="G360" s="16"/>
      <c r="H360" s="23">
        <f t="shared" ref="H360:K360" si="143">H361</f>
        <v>1096.0999999999999</v>
      </c>
      <c r="I360" s="23">
        <f t="shared" si="143"/>
        <v>0</v>
      </c>
      <c r="J360" s="23">
        <f t="shared" si="143"/>
        <v>100.9</v>
      </c>
      <c r="K360" s="23">
        <f t="shared" si="143"/>
        <v>0</v>
      </c>
    </row>
    <row r="361" spans="1:17" ht="37.5" x14ac:dyDescent="0.2">
      <c r="A361" s="5"/>
      <c r="B361" s="5" t="s">
        <v>161</v>
      </c>
      <c r="C361" s="15">
        <v>908</v>
      </c>
      <c r="D361" s="25" t="s">
        <v>15</v>
      </c>
      <c r="E361" s="25" t="s">
        <v>48</v>
      </c>
      <c r="F361" s="15" t="s">
        <v>314</v>
      </c>
      <c r="G361" s="16">
        <v>200</v>
      </c>
      <c r="H361" s="23">
        <v>1096.0999999999999</v>
      </c>
      <c r="I361" s="23"/>
      <c r="J361" s="23">
        <v>100.9</v>
      </c>
      <c r="K361" s="23">
        <v>0</v>
      </c>
    </row>
    <row r="362" spans="1:17" ht="18.75" x14ac:dyDescent="0.2">
      <c r="A362" s="5"/>
      <c r="B362" s="5" t="s">
        <v>26</v>
      </c>
      <c r="C362" s="15">
        <v>908</v>
      </c>
      <c r="D362" s="25" t="s">
        <v>15</v>
      </c>
      <c r="E362" s="25" t="s">
        <v>48</v>
      </c>
      <c r="F362" s="15" t="s">
        <v>128</v>
      </c>
      <c r="G362" s="16"/>
      <c r="H362" s="23" t="e">
        <f>H368+H371+#REF!</f>
        <v>#REF!</v>
      </c>
      <c r="I362" s="23" t="e">
        <f>I368+I371+#REF!</f>
        <v>#REF!</v>
      </c>
      <c r="J362" s="23">
        <f>J368+J371+J363</f>
        <v>10082.699999999999</v>
      </c>
      <c r="K362" s="23">
        <f>K368+K371+K363</f>
        <v>10359.199999999999</v>
      </c>
    </row>
    <row r="363" spans="1:17" ht="37.5" customHeight="1" x14ac:dyDescent="0.2">
      <c r="A363" s="5"/>
      <c r="B363" s="5" t="s">
        <v>437</v>
      </c>
      <c r="C363" s="15">
        <v>908</v>
      </c>
      <c r="D363" s="25" t="s">
        <v>15</v>
      </c>
      <c r="E363" s="25" t="s">
        <v>48</v>
      </c>
      <c r="F363" s="15" t="s">
        <v>438</v>
      </c>
      <c r="G363" s="16"/>
      <c r="H363" s="23"/>
      <c r="I363" s="23"/>
      <c r="J363" s="23">
        <f>J364</f>
        <v>9884.6999999999989</v>
      </c>
      <c r="K363" s="23">
        <f>K364</f>
        <v>10161.199999999999</v>
      </c>
    </row>
    <row r="364" spans="1:17" ht="37.5" x14ac:dyDescent="0.2">
      <c r="A364" s="5"/>
      <c r="B364" s="5" t="s">
        <v>85</v>
      </c>
      <c r="C364" s="15">
        <v>908</v>
      </c>
      <c r="D364" s="25" t="s">
        <v>15</v>
      </c>
      <c r="E364" s="25" t="s">
        <v>48</v>
      </c>
      <c r="F364" s="15" t="s">
        <v>439</v>
      </c>
      <c r="G364" s="16"/>
      <c r="H364" s="23"/>
      <c r="I364" s="23"/>
      <c r="J364" s="23">
        <f>J365+J366+J367</f>
        <v>9884.6999999999989</v>
      </c>
      <c r="K364" s="23">
        <f>K365+K366+K367</f>
        <v>10161.199999999999</v>
      </c>
    </row>
    <row r="365" spans="1:17" ht="75" x14ac:dyDescent="0.2">
      <c r="A365" s="5"/>
      <c r="B365" s="5" t="s">
        <v>16</v>
      </c>
      <c r="C365" s="15">
        <v>908</v>
      </c>
      <c r="D365" s="25" t="s">
        <v>15</v>
      </c>
      <c r="E365" s="25" t="s">
        <v>48</v>
      </c>
      <c r="F365" s="15" t="s">
        <v>439</v>
      </c>
      <c r="G365" s="16">
        <v>100</v>
      </c>
      <c r="H365" s="23"/>
      <c r="I365" s="23"/>
      <c r="J365" s="23">
        <v>5667.8</v>
      </c>
      <c r="K365" s="23">
        <v>5895.5</v>
      </c>
    </row>
    <row r="366" spans="1:17" ht="37.5" x14ac:dyDescent="0.2">
      <c r="A366" s="5"/>
      <c r="B366" s="5" t="s">
        <v>161</v>
      </c>
      <c r="C366" s="15">
        <v>908</v>
      </c>
      <c r="D366" s="25" t="s">
        <v>15</v>
      </c>
      <c r="E366" s="25" t="s">
        <v>48</v>
      </c>
      <c r="F366" s="15" t="s">
        <v>439</v>
      </c>
      <c r="G366" s="16">
        <v>200</v>
      </c>
      <c r="H366" s="23"/>
      <c r="I366" s="23"/>
      <c r="J366" s="23">
        <v>4086</v>
      </c>
      <c r="K366" s="23">
        <v>4135.8</v>
      </c>
    </row>
    <row r="367" spans="1:17" ht="18.75" x14ac:dyDescent="0.2">
      <c r="A367" s="5"/>
      <c r="B367" s="5" t="s">
        <v>18</v>
      </c>
      <c r="C367" s="15">
        <v>908</v>
      </c>
      <c r="D367" s="25" t="s">
        <v>15</v>
      </c>
      <c r="E367" s="25" t="s">
        <v>48</v>
      </c>
      <c r="F367" s="15" t="s">
        <v>439</v>
      </c>
      <c r="G367" s="16">
        <v>800</v>
      </c>
      <c r="H367" s="23"/>
      <c r="I367" s="23"/>
      <c r="J367" s="23">
        <v>130.9</v>
      </c>
      <c r="K367" s="23">
        <v>129.9</v>
      </c>
    </row>
    <row r="368" spans="1:17" ht="37.5" x14ac:dyDescent="0.2">
      <c r="A368" s="5"/>
      <c r="B368" s="5" t="s">
        <v>111</v>
      </c>
      <c r="C368" s="15">
        <v>908</v>
      </c>
      <c r="D368" s="25" t="s">
        <v>15</v>
      </c>
      <c r="E368" s="25" t="s">
        <v>48</v>
      </c>
      <c r="F368" s="15" t="s">
        <v>213</v>
      </c>
      <c r="G368" s="16"/>
      <c r="H368" s="23" t="e">
        <f>#REF!+H370</f>
        <v>#REF!</v>
      </c>
      <c r="I368" s="23" t="e">
        <f>#REF!+I370</f>
        <v>#REF!</v>
      </c>
      <c r="J368" s="23">
        <f>J370+J369</f>
        <v>197.5</v>
      </c>
      <c r="K368" s="23">
        <f>K370+K369</f>
        <v>197.5</v>
      </c>
      <c r="P368" s="1">
        <v>197.5</v>
      </c>
      <c r="Q368" s="1">
        <v>197.5</v>
      </c>
    </row>
    <row r="369" spans="1:17" ht="37.5" x14ac:dyDescent="0.2">
      <c r="A369" s="5"/>
      <c r="B369" s="5" t="s">
        <v>161</v>
      </c>
      <c r="C369" s="15">
        <v>908</v>
      </c>
      <c r="D369" s="25" t="s">
        <v>15</v>
      </c>
      <c r="E369" s="25" t="s">
        <v>48</v>
      </c>
      <c r="F369" s="15" t="s">
        <v>213</v>
      </c>
      <c r="G369" s="16">
        <v>200</v>
      </c>
      <c r="H369" s="23"/>
      <c r="I369" s="23"/>
      <c r="J369" s="23">
        <v>32.5</v>
      </c>
      <c r="K369" s="23">
        <v>32.5</v>
      </c>
      <c r="L369" s="23">
        <v>32.5</v>
      </c>
      <c r="M369" s="23">
        <v>32.5</v>
      </c>
    </row>
    <row r="370" spans="1:17" ht="18.75" x14ac:dyDescent="0.2">
      <c r="A370" s="5"/>
      <c r="B370" s="5" t="s">
        <v>114</v>
      </c>
      <c r="C370" s="15">
        <v>908</v>
      </c>
      <c r="D370" s="25" t="s">
        <v>15</v>
      </c>
      <c r="E370" s="25" t="s">
        <v>48</v>
      </c>
      <c r="F370" s="15" t="s">
        <v>213</v>
      </c>
      <c r="G370" s="16">
        <v>500</v>
      </c>
      <c r="H370" s="23"/>
      <c r="I370" s="23">
        <v>165</v>
      </c>
      <c r="J370" s="23">
        <v>165</v>
      </c>
      <c r="K370" s="23">
        <v>165</v>
      </c>
      <c r="L370" s="23">
        <v>165</v>
      </c>
      <c r="M370" s="23">
        <v>165</v>
      </c>
    </row>
    <row r="371" spans="1:17" ht="60.75" customHeight="1" x14ac:dyDescent="0.2">
      <c r="A371" s="5"/>
      <c r="B371" s="5" t="s">
        <v>337</v>
      </c>
      <c r="C371" s="15">
        <v>908</v>
      </c>
      <c r="D371" s="25" t="s">
        <v>15</v>
      </c>
      <c r="E371" s="25" t="s">
        <v>48</v>
      </c>
      <c r="F371" s="15" t="s">
        <v>299</v>
      </c>
      <c r="G371" s="16"/>
      <c r="H371" s="23">
        <f t="shared" ref="H371:K371" si="144">H372</f>
        <v>0</v>
      </c>
      <c r="I371" s="23">
        <f t="shared" si="144"/>
        <v>0.5</v>
      </c>
      <c r="J371" s="23">
        <f t="shared" si="144"/>
        <v>0.5</v>
      </c>
      <c r="K371" s="23">
        <f t="shared" si="144"/>
        <v>0.5</v>
      </c>
      <c r="P371" s="1">
        <v>0.5</v>
      </c>
      <c r="Q371" s="1">
        <v>0.5</v>
      </c>
    </row>
    <row r="372" spans="1:17" ht="37.5" x14ac:dyDescent="0.2">
      <c r="A372" s="5"/>
      <c r="B372" s="5" t="s">
        <v>161</v>
      </c>
      <c r="C372" s="15">
        <v>908</v>
      </c>
      <c r="D372" s="25" t="s">
        <v>15</v>
      </c>
      <c r="E372" s="25" t="s">
        <v>48</v>
      </c>
      <c r="F372" s="15" t="s">
        <v>299</v>
      </c>
      <c r="G372" s="16">
        <v>200</v>
      </c>
      <c r="H372" s="23"/>
      <c r="I372" s="23">
        <v>0.5</v>
      </c>
      <c r="J372" s="23">
        <v>0.5</v>
      </c>
      <c r="K372" s="23">
        <v>0.5</v>
      </c>
      <c r="L372" s="23">
        <v>0.5</v>
      </c>
      <c r="M372" s="23">
        <v>0.5</v>
      </c>
    </row>
    <row r="373" spans="1:17" ht="37.5" x14ac:dyDescent="0.2">
      <c r="A373" s="5"/>
      <c r="B373" s="5" t="s">
        <v>71</v>
      </c>
      <c r="C373" s="15">
        <v>908</v>
      </c>
      <c r="D373" s="25" t="s">
        <v>15</v>
      </c>
      <c r="E373" s="25" t="s">
        <v>48</v>
      </c>
      <c r="F373" s="15" t="s">
        <v>152</v>
      </c>
      <c r="G373" s="16"/>
      <c r="H373" s="23" t="e">
        <f>H374+#REF!</f>
        <v>#REF!</v>
      </c>
      <c r="I373" s="23">
        <f t="shared" ref="H373:K374" si="145">I374</f>
        <v>0</v>
      </c>
      <c r="J373" s="23">
        <f>J374</f>
        <v>410.1</v>
      </c>
      <c r="K373" s="23">
        <f>K374</f>
        <v>410.1</v>
      </c>
    </row>
    <row r="374" spans="1:17" ht="37.5" x14ac:dyDescent="0.2">
      <c r="A374" s="5"/>
      <c r="B374" s="5" t="s">
        <v>280</v>
      </c>
      <c r="C374" s="15">
        <v>908</v>
      </c>
      <c r="D374" s="25" t="s">
        <v>15</v>
      </c>
      <c r="E374" s="25" t="s">
        <v>48</v>
      </c>
      <c r="F374" s="15" t="s">
        <v>202</v>
      </c>
      <c r="G374" s="16"/>
      <c r="H374" s="23">
        <f t="shared" si="145"/>
        <v>324.8</v>
      </c>
      <c r="I374" s="23">
        <f t="shared" si="145"/>
        <v>0</v>
      </c>
      <c r="J374" s="23">
        <f t="shared" si="145"/>
        <v>410.1</v>
      </c>
      <c r="K374" s="23">
        <f t="shared" si="145"/>
        <v>410.1</v>
      </c>
    </row>
    <row r="375" spans="1:17" ht="37.5" x14ac:dyDescent="0.2">
      <c r="A375" s="5"/>
      <c r="B375" s="5" t="s">
        <v>6</v>
      </c>
      <c r="C375" s="15">
        <v>908</v>
      </c>
      <c r="D375" s="25" t="s">
        <v>15</v>
      </c>
      <c r="E375" s="25" t="s">
        <v>48</v>
      </c>
      <c r="F375" s="15" t="s">
        <v>202</v>
      </c>
      <c r="G375" s="16">
        <v>200</v>
      </c>
      <c r="H375" s="23">
        <v>324.8</v>
      </c>
      <c r="I375" s="23"/>
      <c r="J375" s="23">
        <v>410.1</v>
      </c>
      <c r="K375" s="23">
        <v>410.1</v>
      </c>
    </row>
    <row r="376" spans="1:17" ht="18.75" x14ac:dyDescent="0.2">
      <c r="A376" s="5"/>
      <c r="B376" s="5" t="s">
        <v>34</v>
      </c>
      <c r="C376" s="15">
        <v>908</v>
      </c>
      <c r="D376" s="25" t="s">
        <v>21</v>
      </c>
      <c r="E376" s="25"/>
      <c r="F376" s="15"/>
      <c r="G376" s="16"/>
      <c r="H376" s="23">
        <f t="shared" ref="H376:K377" si="146">H377</f>
        <v>2606.4</v>
      </c>
      <c r="I376" s="23">
        <f t="shared" si="146"/>
        <v>0</v>
      </c>
      <c r="J376" s="23">
        <f t="shared" si="146"/>
        <v>4967.8999999999996</v>
      </c>
      <c r="K376" s="23">
        <f t="shared" si="146"/>
        <v>5064.2000000000007</v>
      </c>
    </row>
    <row r="377" spans="1:17" ht="37.5" x14ac:dyDescent="0.2">
      <c r="A377" s="5"/>
      <c r="B377" s="5" t="s">
        <v>35</v>
      </c>
      <c r="C377" s="15">
        <v>908</v>
      </c>
      <c r="D377" s="25" t="s">
        <v>21</v>
      </c>
      <c r="E377" s="15">
        <v>10</v>
      </c>
      <c r="F377" s="15"/>
      <c r="G377" s="16"/>
      <c r="H377" s="23">
        <f t="shared" si="146"/>
        <v>2606.4</v>
      </c>
      <c r="I377" s="23">
        <f t="shared" si="146"/>
        <v>0</v>
      </c>
      <c r="J377" s="23">
        <f t="shared" si="146"/>
        <v>4967.8999999999996</v>
      </c>
      <c r="K377" s="23">
        <f t="shared" si="146"/>
        <v>5064.2000000000007</v>
      </c>
    </row>
    <row r="378" spans="1:17" ht="75" x14ac:dyDescent="0.2">
      <c r="A378" s="5"/>
      <c r="B378" s="5" t="s">
        <v>94</v>
      </c>
      <c r="C378" s="15">
        <v>908</v>
      </c>
      <c r="D378" s="25" t="s">
        <v>21</v>
      </c>
      <c r="E378" s="15">
        <v>10</v>
      </c>
      <c r="F378" s="15" t="s">
        <v>198</v>
      </c>
      <c r="G378" s="16"/>
      <c r="H378" s="23">
        <f>H379+H384+H381</f>
        <v>2606.4</v>
      </c>
      <c r="I378" s="23">
        <f t="shared" ref="I378:K378" si="147">I379+I384+I381</f>
        <v>0</v>
      </c>
      <c r="J378" s="23">
        <f t="shared" ref="J378" si="148">J379+J384+J381</f>
        <v>4967.8999999999996</v>
      </c>
      <c r="K378" s="23">
        <f t="shared" si="147"/>
        <v>5064.2000000000007</v>
      </c>
    </row>
    <row r="379" spans="1:17" ht="22.5" customHeight="1" x14ac:dyDescent="0.2">
      <c r="A379" s="5"/>
      <c r="B379" s="5" t="s">
        <v>333</v>
      </c>
      <c r="C379" s="15">
        <v>908</v>
      </c>
      <c r="D379" s="25" t="s">
        <v>21</v>
      </c>
      <c r="E379" s="15">
        <v>10</v>
      </c>
      <c r="F379" s="15" t="s">
        <v>317</v>
      </c>
      <c r="G379" s="16"/>
      <c r="H379" s="23">
        <f t="shared" ref="H379:K379" si="149">H380</f>
        <v>1010</v>
      </c>
      <c r="I379" s="23">
        <f t="shared" si="149"/>
        <v>0</v>
      </c>
      <c r="J379" s="23">
        <f t="shared" si="149"/>
        <v>1510</v>
      </c>
      <c r="K379" s="23">
        <f t="shared" si="149"/>
        <v>1510</v>
      </c>
    </row>
    <row r="380" spans="1:17" ht="37.5" x14ac:dyDescent="0.2">
      <c r="A380" s="5"/>
      <c r="B380" s="5" t="s">
        <v>161</v>
      </c>
      <c r="C380" s="15">
        <v>908</v>
      </c>
      <c r="D380" s="25" t="s">
        <v>21</v>
      </c>
      <c r="E380" s="15">
        <v>10</v>
      </c>
      <c r="F380" s="15" t="s">
        <v>317</v>
      </c>
      <c r="G380" s="16">
        <v>200</v>
      </c>
      <c r="H380" s="23">
        <f>10+1000</f>
        <v>1010</v>
      </c>
      <c r="I380" s="23"/>
      <c r="J380" s="23">
        <v>1510</v>
      </c>
      <c r="K380" s="23">
        <v>1510</v>
      </c>
    </row>
    <row r="381" spans="1:17" ht="60.75" customHeight="1" x14ac:dyDescent="0.2">
      <c r="A381" s="5"/>
      <c r="B381" s="5" t="s">
        <v>321</v>
      </c>
      <c r="C381" s="15">
        <v>908</v>
      </c>
      <c r="D381" s="25" t="s">
        <v>21</v>
      </c>
      <c r="E381" s="15">
        <v>10</v>
      </c>
      <c r="F381" s="15" t="s">
        <v>323</v>
      </c>
      <c r="G381" s="16"/>
      <c r="H381" s="23">
        <f t="shared" ref="H381:K382" si="150">H382</f>
        <v>30</v>
      </c>
      <c r="I381" s="23">
        <f t="shared" si="150"/>
        <v>0</v>
      </c>
      <c r="J381" s="23">
        <f t="shared" si="150"/>
        <v>340</v>
      </c>
      <c r="K381" s="23">
        <f t="shared" si="150"/>
        <v>340</v>
      </c>
    </row>
    <row r="382" spans="1:17" ht="37.5" x14ac:dyDescent="0.2">
      <c r="A382" s="5"/>
      <c r="B382" s="5" t="s">
        <v>334</v>
      </c>
      <c r="C382" s="15">
        <v>908</v>
      </c>
      <c r="D382" s="25" t="s">
        <v>21</v>
      </c>
      <c r="E382" s="15">
        <v>10</v>
      </c>
      <c r="F382" s="15" t="s">
        <v>322</v>
      </c>
      <c r="G382" s="16"/>
      <c r="H382" s="23">
        <f t="shared" si="150"/>
        <v>30</v>
      </c>
      <c r="I382" s="23">
        <f t="shared" si="150"/>
        <v>0</v>
      </c>
      <c r="J382" s="23">
        <f t="shared" si="150"/>
        <v>340</v>
      </c>
      <c r="K382" s="23">
        <f t="shared" si="150"/>
        <v>340</v>
      </c>
    </row>
    <row r="383" spans="1:17" ht="37.5" x14ac:dyDescent="0.2">
      <c r="A383" s="5" t="s">
        <v>0</v>
      </c>
      <c r="B383" s="5" t="s">
        <v>161</v>
      </c>
      <c r="C383" s="15">
        <v>908</v>
      </c>
      <c r="D383" s="25" t="s">
        <v>21</v>
      </c>
      <c r="E383" s="15">
        <v>10</v>
      </c>
      <c r="F383" s="15" t="s">
        <v>322</v>
      </c>
      <c r="G383" s="16">
        <v>200</v>
      </c>
      <c r="H383" s="23">
        <v>30</v>
      </c>
      <c r="I383" s="23"/>
      <c r="J383" s="23">
        <v>340</v>
      </c>
      <c r="K383" s="23">
        <v>340</v>
      </c>
    </row>
    <row r="384" spans="1:17" ht="37.5" x14ac:dyDescent="0.2">
      <c r="A384" s="5"/>
      <c r="B384" s="5" t="s">
        <v>327</v>
      </c>
      <c r="C384" s="15">
        <v>908</v>
      </c>
      <c r="D384" s="25" t="s">
        <v>21</v>
      </c>
      <c r="E384" s="15">
        <v>10</v>
      </c>
      <c r="F384" s="15" t="s">
        <v>326</v>
      </c>
      <c r="G384" s="16"/>
      <c r="H384" s="23">
        <f t="shared" ref="H384:K385" si="151">H385</f>
        <v>1566.4</v>
      </c>
      <c r="I384" s="23">
        <f t="shared" si="151"/>
        <v>0</v>
      </c>
      <c r="J384" s="23">
        <f t="shared" si="151"/>
        <v>3117.8999999999996</v>
      </c>
      <c r="K384" s="23">
        <f t="shared" si="151"/>
        <v>3214.2000000000003</v>
      </c>
    </row>
    <row r="385" spans="1:17" ht="19.5" customHeight="1" x14ac:dyDescent="0.2">
      <c r="A385" s="5" t="s">
        <v>0</v>
      </c>
      <c r="B385" s="5" t="s">
        <v>338</v>
      </c>
      <c r="C385" s="15">
        <v>908</v>
      </c>
      <c r="D385" s="15" t="s">
        <v>21</v>
      </c>
      <c r="E385" s="15">
        <v>10</v>
      </c>
      <c r="F385" s="15" t="s">
        <v>324</v>
      </c>
      <c r="G385" s="16" t="s">
        <v>0</v>
      </c>
      <c r="H385" s="23">
        <f t="shared" si="151"/>
        <v>1566.4</v>
      </c>
      <c r="I385" s="23">
        <f t="shared" si="151"/>
        <v>0</v>
      </c>
      <c r="J385" s="23">
        <f t="shared" si="151"/>
        <v>3117.8999999999996</v>
      </c>
      <c r="K385" s="23">
        <f t="shared" si="151"/>
        <v>3214.2000000000003</v>
      </c>
    </row>
    <row r="386" spans="1:17" ht="37.5" x14ac:dyDescent="0.2">
      <c r="A386" s="5" t="s">
        <v>0</v>
      </c>
      <c r="B386" s="5" t="s">
        <v>85</v>
      </c>
      <c r="C386" s="15">
        <v>908</v>
      </c>
      <c r="D386" s="15" t="s">
        <v>21</v>
      </c>
      <c r="E386" s="15">
        <v>10</v>
      </c>
      <c r="F386" s="15" t="s">
        <v>325</v>
      </c>
      <c r="G386" s="16"/>
      <c r="H386" s="23">
        <f>H387+H388+H389</f>
        <v>1566.4</v>
      </c>
      <c r="I386" s="23">
        <f t="shared" ref="I386:K386" si="152">I387+I388+I389</f>
        <v>0</v>
      </c>
      <c r="J386" s="23">
        <f t="shared" ref="J386" si="153">J387+J388+J389</f>
        <v>3117.8999999999996</v>
      </c>
      <c r="K386" s="23">
        <f t="shared" si="152"/>
        <v>3214.2000000000003</v>
      </c>
    </row>
    <row r="387" spans="1:17" ht="75" x14ac:dyDescent="0.2">
      <c r="A387" s="5"/>
      <c r="B387" s="5" t="s">
        <v>16</v>
      </c>
      <c r="C387" s="15">
        <v>908</v>
      </c>
      <c r="D387" s="15" t="s">
        <v>21</v>
      </c>
      <c r="E387" s="15">
        <v>10</v>
      </c>
      <c r="F387" s="15" t="s">
        <v>325</v>
      </c>
      <c r="G387" s="16" t="s">
        <v>17</v>
      </c>
      <c r="H387" s="23">
        <v>1473.3</v>
      </c>
      <c r="I387" s="23"/>
      <c r="J387" s="23">
        <v>3021.2</v>
      </c>
      <c r="K387" s="23">
        <v>3142.4</v>
      </c>
    </row>
    <row r="388" spans="1:17" ht="37.5" x14ac:dyDescent="0.2">
      <c r="A388" s="5"/>
      <c r="B388" s="5" t="s">
        <v>161</v>
      </c>
      <c r="C388" s="15">
        <v>908</v>
      </c>
      <c r="D388" s="15" t="s">
        <v>21</v>
      </c>
      <c r="E388" s="15">
        <v>10</v>
      </c>
      <c r="F388" s="15" t="s">
        <v>325</v>
      </c>
      <c r="G388" s="16" t="s">
        <v>7</v>
      </c>
      <c r="H388" s="23">
        <v>92.7</v>
      </c>
      <c r="I388" s="23"/>
      <c r="J388" s="23">
        <v>96.2</v>
      </c>
      <c r="K388" s="23">
        <v>71.3</v>
      </c>
    </row>
    <row r="389" spans="1:17" ht="18.75" x14ac:dyDescent="0.2">
      <c r="A389" s="5"/>
      <c r="B389" s="5" t="s">
        <v>18</v>
      </c>
      <c r="C389" s="15">
        <v>908</v>
      </c>
      <c r="D389" s="15" t="s">
        <v>21</v>
      </c>
      <c r="E389" s="15">
        <v>10</v>
      </c>
      <c r="F389" s="15" t="s">
        <v>325</v>
      </c>
      <c r="G389" s="16">
        <v>800</v>
      </c>
      <c r="H389" s="23">
        <v>0.4</v>
      </c>
      <c r="I389" s="23"/>
      <c r="J389" s="23">
        <v>0.5</v>
      </c>
      <c r="K389" s="23">
        <v>0.5</v>
      </c>
    </row>
    <row r="390" spans="1:17" ht="18.75" x14ac:dyDescent="0.2">
      <c r="A390" s="5"/>
      <c r="B390" s="5" t="s">
        <v>95</v>
      </c>
      <c r="C390" s="15">
        <v>908</v>
      </c>
      <c r="D390" s="25" t="s">
        <v>4</v>
      </c>
      <c r="E390" s="25"/>
      <c r="F390" s="15"/>
      <c r="G390" s="16"/>
      <c r="H390" s="23" t="e">
        <f>H391+H403+H413+H408</f>
        <v>#REF!</v>
      </c>
      <c r="I390" s="23" t="e">
        <f>I391+I403+I413+I408</f>
        <v>#REF!</v>
      </c>
      <c r="J390" s="23">
        <f>J391+J403+J413+J408</f>
        <v>4092.9</v>
      </c>
      <c r="K390" s="23">
        <f>K391+K403+K413+K408</f>
        <v>3933.2000000000003</v>
      </c>
    </row>
    <row r="391" spans="1:17" ht="18.75" x14ac:dyDescent="0.2">
      <c r="A391" s="5"/>
      <c r="B391" s="5" t="s">
        <v>39</v>
      </c>
      <c r="C391" s="15">
        <v>908</v>
      </c>
      <c r="D391" s="25" t="s">
        <v>4</v>
      </c>
      <c r="E391" s="25" t="s">
        <v>13</v>
      </c>
      <c r="F391" s="15"/>
      <c r="G391" s="16"/>
      <c r="H391" s="23">
        <f t="shared" ref="H391:K394" si="154">H392</f>
        <v>150</v>
      </c>
      <c r="I391" s="23">
        <f>I392+I398</f>
        <v>142.6</v>
      </c>
      <c r="J391" s="23">
        <f>J392+J398</f>
        <v>799</v>
      </c>
      <c r="K391" s="23">
        <f>K392+K398</f>
        <v>799</v>
      </c>
    </row>
    <row r="392" spans="1:17" ht="36.75" customHeight="1" x14ac:dyDescent="0.2">
      <c r="A392" s="5"/>
      <c r="B392" s="5" t="s">
        <v>446</v>
      </c>
      <c r="C392" s="15">
        <v>908</v>
      </c>
      <c r="D392" s="25" t="s">
        <v>4</v>
      </c>
      <c r="E392" s="25" t="s">
        <v>13</v>
      </c>
      <c r="F392" s="15" t="s">
        <v>199</v>
      </c>
      <c r="G392" s="16"/>
      <c r="H392" s="23">
        <f t="shared" si="154"/>
        <v>150</v>
      </c>
      <c r="I392" s="23">
        <f t="shared" si="154"/>
        <v>0</v>
      </c>
      <c r="J392" s="23">
        <f t="shared" si="154"/>
        <v>200</v>
      </c>
      <c r="K392" s="23">
        <f t="shared" si="154"/>
        <v>200</v>
      </c>
    </row>
    <row r="393" spans="1:17" ht="18.75" x14ac:dyDescent="0.2">
      <c r="A393" s="5"/>
      <c r="B393" s="5" t="s">
        <v>332</v>
      </c>
      <c r="C393" s="15">
        <v>908</v>
      </c>
      <c r="D393" s="25" t="s">
        <v>4</v>
      </c>
      <c r="E393" s="25" t="s">
        <v>13</v>
      </c>
      <c r="F393" s="15" t="s">
        <v>331</v>
      </c>
      <c r="G393" s="16"/>
      <c r="H393" s="23">
        <f t="shared" si="154"/>
        <v>150</v>
      </c>
      <c r="I393" s="23">
        <f t="shared" si="154"/>
        <v>0</v>
      </c>
      <c r="J393" s="23">
        <f t="shared" si="154"/>
        <v>200</v>
      </c>
      <c r="K393" s="23">
        <f t="shared" si="154"/>
        <v>200</v>
      </c>
    </row>
    <row r="394" spans="1:17" ht="37.5" x14ac:dyDescent="0.2">
      <c r="A394" s="5"/>
      <c r="B394" s="5" t="s">
        <v>96</v>
      </c>
      <c r="C394" s="15">
        <v>908</v>
      </c>
      <c r="D394" s="25" t="s">
        <v>4</v>
      </c>
      <c r="E394" s="25" t="s">
        <v>13</v>
      </c>
      <c r="F394" s="15" t="s">
        <v>330</v>
      </c>
      <c r="G394" s="16"/>
      <c r="H394" s="23">
        <f t="shared" si="154"/>
        <v>150</v>
      </c>
      <c r="I394" s="23">
        <f t="shared" si="154"/>
        <v>0</v>
      </c>
      <c r="J394" s="23">
        <f>J395+J396+J397</f>
        <v>200</v>
      </c>
      <c r="K394" s="23">
        <f>K395+K396+K397</f>
        <v>200</v>
      </c>
    </row>
    <row r="395" spans="1:17" ht="37.5" x14ac:dyDescent="0.2">
      <c r="A395" s="5"/>
      <c r="B395" s="5" t="s">
        <v>161</v>
      </c>
      <c r="C395" s="15">
        <v>908</v>
      </c>
      <c r="D395" s="25" t="s">
        <v>4</v>
      </c>
      <c r="E395" s="25" t="s">
        <v>13</v>
      </c>
      <c r="F395" s="15" t="s">
        <v>330</v>
      </c>
      <c r="G395" s="16">
        <v>200</v>
      </c>
      <c r="H395" s="23">
        <v>150</v>
      </c>
      <c r="I395" s="23"/>
      <c r="J395" s="23">
        <v>100</v>
      </c>
      <c r="K395" s="23">
        <v>100</v>
      </c>
    </row>
    <row r="396" spans="1:17" ht="18.75" x14ac:dyDescent="0.2">
      <c r="A396" s="5"/>
      <c r="B396" s="5" t="s">
        <v>12</v>
      </c>
      <c r="C396" s="15">
        <v>908</v>
      </c>
      <c r="D396" s="25" t="s">
        <v>4</v>
      </c>
      <c r="E396" s="25" t="s">
        <v>13</v>
      </c>
      <c r="F396" s="15" t="s">
        <v>330</v>
      </c>
      <c r="G396" s="16">
        <v>300</v>
      </c>
      <c r="H396" s="23"/>
      <c r="I396" s="23"/>
      <c r="J396" s="23">
        <v>5</v>
      </c>
      <c r="K396" s="23">
        <v>5</v>
      </c>
    </row>
    <row r="397" spans="1:17" ht="18.75" x14ac:dyDescent="0.2">
      <c r="A397" s="5"/>
      <c r="B397" s="5" t="s">
        <v>18</v>
      </c>
      <c r="C397" s="15">
        <v>908</v>
      </c>
      <c r="D397" s="25" t="s">
        <v>4</v>
      </c>
      <c r="E397" s="25" t="s">
        <v>13</v>
      </c>
      <c r="F397" s="15" t="s">
        <v>330</v>
      </c>
      <c r="G397" s="16">
        <v>800</v>
      </c>
      <c r="H397" s="23"/>
      <c r="I397" s="23"/>
      <c r="J397" s="23">
        <v>95</v>
      </c>
      <c r="K397" s="23">
        <v>95</v>
      </c>
    </row>
    <row r="398" spans="1:17" ht="18.75" x14ac:dyDescent="0.2">
      <c r="A398" s="5"/>
      <c r="B398" s="5" t="s">
        <v>26</v>
      </c>
      <c r="C398" s="15">
        <v>908</v>
      </c>
      <c r="D398" s="25" t="s">
        <v>4</v>
      </c>
      <c r="E398" s="25" t="s">
        <v>13</v>
      </c>
      <c r="F398" s="15" t="s">
        <v>128</v>
      </c>
      <c r="G398" s="16"/>
      <c r="H398" s="23"/>
      <c r="I398" s="23">
        <f t="shared" ref="I398:K399" si="155">I399</f>
        <v>142.6</v>
      </c>
      <c r="J398" s="23">
        <f t="shared" si="155"/>
        <v>599</v>
      </c>
      <c r="K398" s="23">
        <f t="shared" si="155"/>
        <v>599</v>
      </c>
    </row>
    <row r="399" spans="1:17" ht="37.5" x14ac:dyDescent="0.2">
      <c r="A399" s="5"/>
      <c r="B399" s="5" t="s">
        <v>359</v>
      </c>
      <c r="C399" s="15">
        <v>908</v>
      </c>
      <c r="D399" s="25" t="s">
        <v>4</v>
      </c>
      <c r="E399" s="25" t="s">
        <v>13</v>
      </c>
      <c r="F399" s="15" t="s">
        <v>358</v>
      </c>
      <c r="G399" s="16"/>
      <c r="H399" s="23"/>
      <c r="I399" s="23">
        <f t="shared" si="155"/>
        <v>142.6</v>
      </c>
      <c r="J399" s="23">
        <f t="shared" si="155"/>
        <v>599</v>
      </c>
      <c r="K399" s="23">
        <f t="shared" si="155"/>
        <v>599</v>
      </c>
      <c r="P399" s="1">
        <v>599</v>
      </c>
      <c r="Q399" s="1">
        <v>599</v>
      </c>
    </row>
    <row r="400" spans="1:17" ht="18.75" x14ac:dyDescent="0.2">
      <c r="A400" s="5"/>
      <c r="B400" s="5" t="s">
        <v>114</v>
      </c>
      <c r="C400" s="15">
        <v>908</v>
      </c>
      <c r="D400" s="25" t="s">
        <v>4</v>
      </c>
      <c r="E400" s="25" t="s">
        <v>13</v>
      </c>
      <c r="F400" s="15" t="s">
        <v>358</v>
      </c>
      <c r="G400" s="16">
        <v>200</v>
      </c>
      <c r="H400" s="23"/>
      <c r="I400" s="23">
        <v>142.6</v>
      </c>
      <c r="J400" s="23">
        <v>599</v>
      </c>
      <c r="K400" s="23">
        <v>599</v>
      </c>
      <c r="L400" s="23">
        <v>210.8</v>
      </c>
      <c r="M400" s="23">
        <v>0</v>
      </c>
    </row>
    <row r="401" spans="1:11" ht="18.75" x14ac:dyDescent="0.2">
      <c r="A401" s="5"/>
      <c r="B401" s="5" t="s">
        <v>200</v>
      </c>
      <c r="C401" s="15">
        <v>908</v>
      </c>
      <c r="D401" s="25" t="s">
        <v>4</v>
      </c>
      <c r="E401" s="25" t="s">
        <v>30</v>
      </c>
      <c r="F401" s="15"/>
      <c r="G401" s="16"/>
      <c r="H401" s="23">
        <f t="shared" ref="H401:K404" si="156">H402</f>
        <v>746.3</v>
      </c>
      <c r="I401" s="23">
        <f t="shared" si="156"/>
        <v>0</v>
      </c>
      <c r="J401" s="23">
        <f t="shared" si="156"/>
        <v>2259.5</v>
      </c>
      <c r="K401" s="23">
        <f t="shared" si="156"/>
        <v>2349.8000000000002</v>
      </c>
    </row>
    <row r="402" spans="1:11" ht="37.5" x14ac:dyDescent="0.2">
      <c r="A402" s="5"/>
      <c r="B402" s="5" t="s">
        <v>71</v>
      </c>
      <c r="C402" s="15">
        <v>908</v>
      </c>
      <c r="D402" s="25" t="s">
        <v>4</v>
      </c>
      <c r="E402" s="25" t="s">
        <v>30</v>
      </c>
      <c r="F402" s="15" t="s">
        <v>152</v>
      </c>
      <c r="G402" s="16"/>
      <c r="H402" s="23">
        <f t="shared" si="156"/>
        <v>746.3</v>
      </c>
      <c r="I402" s="23">
        <f t="shared" si="156"/>
        <v>0</v>
      </c>
      <c r="J402" s="23">
        <f t="shared" si="156"/>
        <v>2259.5</v>
      </c>
      <c r="K402" s="23">
        <f t="shared" si="156"/>
        <v>2349.8000000000002</v>
      </c>
    </row>
    <row r="403" spans="1:11" ht="37.5" x14ac:dyDescent="0.2">
      <c r="A403" s="5"/>
      <c r="B403" s="5" t="s">
        <v>281</v>
      </c>
      <c r="C403" s="15">
        <v>908</v>
      </c>
      <c r="D403" s="25" t="s">
        <v>4</v>
      </c>
      <c r="E403" s="25" t="s">
        <v>30</v>
      </c>
      <c r="F403" s="15" t="s">
        <v>211</v>
      </c>
      <c r="G403" s="16"/>
      <c r="H403" s="23">
        <f t="shared" si="156"/>
        <v>746.3</v>
      </c>
      <c r="I403" s="23">
        <f t="shared" si="156"/>
        <v>0</v>
      </c>
      <c r="J403" s="23">
        <f>J404+J406</f>
        <v>2259.5</v>
      </c>
      <c r="K403" s="23">
        <f>K404+K406</f>
        <v>2349.8000000000002</v>
      </c>
    </row>
    <row r="404" spans="1:11" ht="37.5" x14ac:dyDescent="0.2">
      <c r="A404" s="5"/>
      <c r="B404" s="5" t="s">
        <v>282</v>
      </c>
      <c r="C404" s="15">
        <v>908</v>
      </c>
      <c r="D404" s="25" t="s">
        <v>4</v>
      </c>
      <c r="E404" s="25" t="s">
        <v>30</v>
      </c>
      <c r="F404" s="15" t="s">
        <v>279</v>
      </c>
      <c r="G404" s="16"/>
      <c r="H404" s="23">
        <f t="shared" si="156"/>
        <v>746.3</v>
      </c>
      <c r="I404" s="23">
        <f t="shared" si="156"/>
        <v>0</v>
      </c>
      <c r="J404" s="23">
        <f t="shared" si="156"/>
        <v>1594.9</v>
      </c>
      <c r="K404" s="23">
        <f t="shared" si="156"/>
        <v>1658.7</v>
      </c>
    </row>
    <row r="405" spans="1:11" ht="26.25" customHeight="1" x14ac:dyDescent="0.2">
      <c r="A405" s="5"/>
      <c r="B405" s="5" t="s">
        <v>18</v>
      </c>
      <c r="C405" s="15">
        <v>908</v>
      </c>
      <c r="D405" s="25" t="s">
        <v>4</v>
      </c>
      <c r="E405" s="25" t="s">
        <v>30</v>
      </c>
      <c r="F405" s="15" t="s">
        <v>279</v>
      </c>
      <c r="G405" s="16">
        <v>800</v>
      </c>
      <c r="H405" s="23">
        <v>746.3</v>
      </c>
      <c r="I405" s="23"/>
      <c r="J405" s="23">
        <v>1594.9</v>
      </c>
      <c r="K405" s="23">
        <v>1658.7</v>
      </c>
    </row>
    <row r="406" spans="1:11" ht="34.5" customHeight="1" x14ac:dyDescent="0.2">
      <c r="A406" s="5"/>
      <c r="B406" s="5" t="s">
        <v>456</v>
      </c>
      <c r="C406" s="15">
        <v>908</v>
      </c>
      <c r="D406" s="25" t="s">
        <v>4</v>
      </c>
      <c r="E406" s="25" t="s">
        <v>30</v>
      </c>
      <c r="F406" s="15" t="s">
        <v>455</v>
      </c>
      <c r="G406" s="16"/>
      <c r="H406" s="23"/>
      <c r="I406" s="23"/>
      <c r="J406" s="23">
        <f>J407</f>
        <v>664.6</v>
      </c>
      <c r="K406" s="23">
        <f>K407</f>
        <v>691.1</v>
      </c>
    </row>
    <row r="407" spans="1:11" ht="28.5" customHeight="1" x14ac:dyDescent="0.2">
      <c r="A407" s="5"/>
      <c r="B407" s="5" t="s">
        <v>18</v>
      </c>
      <c r="C407" s="15">
        <v>908</v>
      </c>
      <c r="D407" s="25" t="s">
        <v>4</v>
      </c>
      <c r="E407" s="25" t="s">
        <v>30</v>
      </c>
      <c r="F407" s="15" t="s">
        <v>455</v>
      </c>
      <c r="G407" s="16">
        <v>800</v>
      </c>
      <c r="H407" s="23"/>
      <c r="I407" s="23"/>
      <c r="J407" s="23">
        <v>664.6</v>
      </c>
      <c r="K407" s="23">
        <v>691.1</v>
      </c>
    </row>
    <row r="408" spans="1:11" ht="18.75" x14ac:dyDescent="0.2">
      <c r="A408" s="5"/>
      <c r="B408" s="5" t="s">
        <v>124</v>
      </c>
      <c r="C408" s="15">
        <v>908</v>
      </c>
      <c r="D408" s="25" t="s">
        <v>4</v>
      </c>
      <c r="E408" s="25" t="s">
        <v>14</v>
      </c>
      <c r="F408" s="15"/>
      <c r="G408" s="16"/>
      <c r="H408" s="23" t="e">
        <f>H409+#REF!</f>
        <v>#REF!</v>
      </c>
      <c r="I408" s="23" t="e">
        <f>I409+#REF!</f>
        <v>#REF!</v>
      </c>
      <c r="J408" s="23">
        <f>J409</f>
        <v>784.40000000000009</v>
      </c>
      <c r="K408" s="23">
        <f>K409</f>
        <v>784.40000000000009</v>
      </c>
    </row>
    <row r="409" spans="1:11" ht="37.5" x14ac:dyDescent="0.2">
      <c r="A409" s="5"/>
      <c r="B409" s="5" t="s">
        <v>113</v>
      </c>
      <c r="C409" s="15">
        <v>908</v>
      </c>
      <c r="D409" s="25" t="s">
        <v>4</v>
      </c>
      <c r="E409" s="25" t="s">
        <v>14</v>
      </c>
      <c r="F409" s="15" t="s">
        <v>193</v>
      </c>
      <c r="G409" s="16"/>
      <c r="H409" s="23">
        <f t="shared" ref="H409:K411" si="157">H410</f>
        <v>475.6</v>
      </c>
      <c r="I409" s="23">
        <f t="shared" si="157"/>
        <v>0</v>
      </c>
      <c r="J409" s="23">
        <f t="shared" si="157"/>
        <v>784.40000000000009</v>
      </c>
      <c r="K409" s="23">
        <f t="shared" si="157"/>
        <v>784.40000000000009</v>
      </c>
    </row>
    <row r="410" spans="1:11" ht="38.25" customHeight="1" x14ac:dyDescent="0.2">
      <c r="A410" s="5"/>
      <c r="B410" s="5" t="s">
        <v>399</v>
      </c>
      <c r="C410" s="15">
        <v>908</v>
      </c>
      <c r="D410" s="25" t="s">
        <v>4</v>
      </c>
      <c r="E410" s="25" t="s">
        <v>14</v>
      </c>
      <c r="F410" s="15" t="s">
        <v>194</v>
      </c>
      <c r="G410" s="16"/>
      <c r="H410" s="23">
        <f t="shared" si="157"/>
        <v>475.6</v>
      </c>
      <c r="I410" s="23">
        <f t="shared" si="157"/>
        <v>0</v>
      </c>
      <c r="J410" s="23">
        <f t="shared" si="157"/>
        <v>784.40000000000009</v>
      </c>
      <c r="K410" s="23">
        <f t="shared" si="157"/>
        <v>784.40000000000009</v>
      </c>
    </row>
    <row r="411" spans="1:11" ht="54" customHeight="1" x14ac:dyDescent="0.2">
      <c r="A411" s="5"/>
      <c r="B411" s="5" t="s">
        <v>315</v>
      </c>
      <c r="C411" s="15">
        <v>908</v>
      </c>
      <c r="D411" s="25" t="s">
        <v>4</v>
      </c>
      <c r="E411" s="25" t="s">
        <v>14</v>
      </c>
      <c r="F411" s="15" t="s">
        <v>314</v>
      </c>
      <c r="G411" s="16"/>
      <c r="H411" s="23">
        <f t="shared" si="157"/>
        <v>475.6</v>
      </c>
      <c r="I411" s="23">
        <f t="shared" si="157"/>
        <v>0</v>
      </c>
      <c r="J411" s="23">
        <f t="shared" si="157"/>
        <v>784.40000000000009</v>
      </c>
      <c r="K411" s="23">
        <f t="shared" si="157"/>
        <v>784.40000000000009</v>
      </c>
    </row>
    <row r="412" spans="1:11" ht="37.5" x14ac:dyDescent="0.2">
      <c r="A412" s="5"/>
      <c r="B412" s="5" t="s">
        <v>161</v>
      </c>
      <c r="C412" s="15">
        <v>908</v>
      </c>
      <c r="D412" s="25" t="s">
        <v>4</v>
      </c>
      <c r="E412" s="25" t="s">
        <v>14</v>
      </c>
      <c r="F412" s="15" t="s">
        <v>314</v>
      </c>
      <c r="G412" s="16">
        <v>200</v>
      </c>
      <c r="H412" s="23">
        <v>475.6</v>
      </c>
      <c r="I412" s="23"/>
      <c r="J412" s="23">
        <f>475.6+308.8</f>
        <v>784.40000000000009</v>
      </c>
      <c r="K412" s="23">
        <f>475.6+308.8</f>
        <v>784.40000000000009</v>
      </c>
    </row>
    <row r="413" spans="1:11" ht="18.75" x14ac:dyDescent="0.2">
      <c r="A413" s="5"/>
      <c r="B413" s="5" t="s">
        <v>40</v>
      </c>
      <c r="C413" s="15">
        <v>908</v>
      </c>
      <c r="D413" s="25" t="s">
        <v>4</v>
      </c>
      <c r="E413" s="25" t="s">
        <v>41</v>
      </c>
      <c r="F413" s="15"/>
      <c r="G413" s="16"/>
      <c r="H413" s="23">
        <f>H423+H419+H414</f>
        <v>1325</v>
      </c>
      <c r="I413" s="23">
        <f t="shared" ref="I413:K413" si="158">I423+I419+I414</f>
        <v>0</v>
      </c>
      <c r="J413" s="23">
        <f t="shared" ref="J413" si="159">J423+J419+J414</f>
        <v>250</v>
      </c>
      <c r="K413" s="23">
        <f t="shared" si="158"/>
        <v>0</v>
      </c>
    </row>
    <row r="414" spans="1:11" ht="56.25" hidden="1" x14ac:dyDescent="0.2">
      <c r="A414" s="5"/>
      <c r="B414" s="5" t="s">
        <v>348</v>
      </c>
      <c r="C414" s="15">
        <v>908</v>
      </c>
      <c r="D414" s="25" t="s">
        <v>4</v>
      </c>
      <c r="E414" s="25" t="s">
        <v>41</v>
      </c>
      <c r="F414" s="15" t="s">
        <v>347</v>
      </c>
      <c r="G414" s="16"/>
      <c r="H414" s="23">
        <f>H415+H417</f>
        <v>15</v>
      </c>
      <c r="I414" s="23">
        <f>I415</f>
        <v>0</v>
      </c>
      <c r="J414" s="23">
        <f>J415+J417</f>
        <v>0</v>
      </c>
      <c r="K414" s="23">
        <f>K415+K417</f>
        <v>0</v>
      </c>
    </row>
    <row r="415" spans="1:11" ht="37.5" hidden="1" x14ac:dyDescent="0.2">
      <c r="A415" s="5"/>
      <c r="B415" s="5" t="s">
        <v>365</v>
      </c>
      <c r="C415" s="15">
        <v>908</v>
      </c>
      <c r="D415" s="25" t="s">
        <v>4</v>
      </c>
      <c r="E415" s="25" t="s">
        <v>41</v>
      </c>
      <c r="F415" s="15" t="s">
        <v>349</v>
      </c>
      <c r="G415" s="16"/>
      <c r="H415" s="23">
        <f>H416</f>
        <v>10</v>
      </c>
      <c r="I415" s="23">
        <f>I416</f>
        <v>0</v>
      </c>
      <c r="J415" s="23">
        <f>J416</f>
        <v>0</v>
      </c>
      <c r="K415" s="23">
        <f>K416</f>
        <v>0</v>
      </c>
    </row>
    <row r="416" spans="1:11" ht="37.5" hidden="1" x14ac:dyDescent="0.2">
      <c r="A416" s="5"/>
      <c r="B416" s="5" t="s">
        <v>161</v>
      </c>
      <c r="C416" s="15">
        <v>908</v>
      </c>
      <c r="D416" s="25" t="s">
        <v>4</v>
      </c>
      <c r="E416" s="25" t="s">
        <v>41</v>
      </c>
      <c r="F416" s="15" t="s">
        <v>349</v>
      </c>
      <c r="G416" s="16">
        <v>200</v>
      </c>
      <c r="H416" s="23">
        <v>10</v>
      </c>
      <c r="I416" s="23"/>
      <c r="J416" s="23"/>
      <c r="K416" s="23"/>
    </row>
    <row r="417" spans="1:13" ht="37.5" hidden="1" x14ac:dyDescent="0.2">
      <c r="A417" s="5"/>
      <c r="B417" s="5" t="s">
        <v>366</v>
      </c>
      <c r="C417" s="15">
        <v>908</v>
      </c>
      <c r="D417" s="25" t="s">
        <v>4</v>
      </c>
      <c r="E417" s="25" t="s">
        <v>41</v>
      </c>
      <c r="F417" s="15" t="s">
        <v>350</v>
      </c>
      <c r="G417" s="16"/>
      <c r="H417" s="23">
        <f>H418</f>
        <v>5</v>
      </c>
      <c r="I417" s="23">
        <f t="shared" ref="I417:K417" si="160">I418</f>
        <v>0</v>
      </c>
      <c r="J417" s="23">
        <f t="shared" si="160"/>
        <v>0</v>
      </c>
      <c r="K417" s="23">
        <f t="shared" si="160"/>
        <v>0</v>
      </c>
    </row>
    <row r="418" spans="1:13" ht="37.5" hidden="1" x14ac:dyDescent="0.2">
      <c r="A418" s="5"/>
      <c r="B418" s="5" t="s">
        <v>161</v>
      </c>
      <c r="C418" s="15">
        <v>908</v>
      </c>
      <c r="D418" s="25" t="s">
        <v>4</v>
      </c>
      <c r="E418" s="25" t="s">
        <v>41</v>
      </c>
      <c r="F418" s="15" t="s">
        <v>350</v>
      </c>
      <c r="G418" s="16">
        <v>200</v>
      </c>
      <c r="H418" s="23">
        <v>5</v>
      </c>
      <c r="I418" s="23"/>
      <c r="J418" s="23"/>
      <c r="K418" s="23"/>
    </row>
    <row r="419" spans="1:13" ht="37.5" x14ac:dyDescent="0.2">
      <c r="A419" s="5"/>
      <c r="B419" s="5" t="s">
        <v>113</v>
      </c>
      <c r="C419" s="15">
        <v>908</v>
      </c>
      <c r="D419" s="25" t="s">
        <v>4</v>
      </c>
      <c r="E419" s="25" t="s">
        <v>41</v>
      </c>
      <c r="F419" s="15" t="s">
        <v>193</v>
      </c>
      <c r="G419" s="16"/>
      <c r="H419" s="23">
        <f t="shared" ref="H419:K421" si="161">H420</f>
        <v>210</v>
      </c>
      <c r="I419" s="23">
        <f t="shared" si="161"/>
        <v>0</v>
      </c>
      <c r="J419" s="23">
        <f t="shared" si="161"/>
        <v>250</v>
      </c>
      <c r="K419" s="23">
        <f t="shared" si="161"/>
        <v>0</v>
      </c>
    </row>
    <row r="420" spans="1:13" ht="38.25" customHeight="1" x14ac:dyDescent="0.2">
      <c r="A420" s="5"/>
      <c r="B420" s="5" t="s">
        <v>399</v>
      </c>
      <c r="C420" s="15">
        <v>908</v>
      </c>
      <c r="D420" s="25" t="s">
        <v>4</v>
      </c>
      <c r="E420" s="25" t="s">
        <v>41</v>
      </c>
      <c r="F420" s="15" t="s">
        <v>194</v>
      </c>
      <c r="G420" s="16"/>
      <c r="H420" s="23">
        <f t="shared" si="161"/>
        <v>210</v>
      </c>
      <c r="I420" s="23">
        <f t="shared" si="161"/>
        <v>0</v>
      </c>
      <c r="J420" s="23">
        <f t="shared" si="161"/>
        <v>250</v>
      </c>
      <c r="K420" s="23">
        <f t="shared" si="161"/>
        <v>0</v>
      </c>
    </row>
    <row r="421" spans="1:13" ht="18.75" x14ac:dyDescent="0.2">
      <c r="A421" s="5"/>
      <c r="B421" s="5" t="s">
        <v>312</v>
      </c>
      <c r="C421" s="15">
        <v>908</v>
      </c>
      <c r="D421" s="25" t="s">
        <v>4</v>
      </c>
      <c r="E421" s="25" t="s">
        <v>41</v>
      </c>
      <c r="F421" s="15" t="s">
        <v>201</v>
      </c>
      <c r="G421" s="16"/>
      <c r="H421" s="23">
        <f t="shared" si="161"/>
        <v>210</v>
      </c>
      <c r="I421" s="23">
        <f t="shared" si="161"/>
        <v>0</v>
      </c>
      <c r="J421" s="23">
        <f t="shared" si="161"/>
        <v>250</v>
      </c>
      <c r="K421" s="23">
        <f t="shared" si="161"/>
        <v>0</v>
      </c>
    </row>
    <row r="422" spans="1:13" ht="37.5" x14ac:dyDescent="0.2">
      <c r="A422" s="5"/>
      <c r="B422" s="5" t="s">
        <v>161</v>
      </c>
      <c r="C422" s="15">
        <v>908</v>
      </c>
      <c r="D422" s="25" t="s">
        <v>4</v>
      </c>
      <c r="E422" s="25" t="s">
        <v>41</v>
      </c>
      <c r="F422" s="15" t="s">
        <v>201</v>
      </c>
      <c r="G422" s="16">
        <v>200</v>
      </c>
      <c r="H422" s="23">
        <v>210</v>
      </c>
      <c r="I422" s="23"/>
      <c r="J422" s="23">
        <v>250</v>
      </c>
      <c r="K422" s="23">
        <v>0</v>
      </c>
    </row>
    <row r="423" spans="1:13" ht="37.5" hidden="1" x14ac:dyDescent="0.2">
      <c r="A423" s="5"/>
      <c r="B423" s="5" t="s">
        <v>71</v>
      </c>
      <c r="C423" s="15">
        <v>908</v>
      </c>
      <c r="D423" s="25" t="s">
        <v>4</v>
      </c>
      <c r="E423" s="25" t="s">
        <v>41</v>
      </c>
      <c r="F423" s="15" t="s">
        <v>152</v>
      </c>
      <c r="G423" s="16"/>
      <c r="H423" s="23">
        <f t="shared" ref="H423:K424" si="162">H424</f>
        <v>1100</v>
      </c>
      <c r="I423" s="23">
        <f t="shared" si="162"/>
        <v>0</v>
      </c>
      <c r="J423" s="23">
        <f t="shared" si="162"/>
        <v>0</v>
      </c>
      <c r="K423" s="23">
        <f t="shared" si="162"/>
        <v>0</v>
      </c>
    </row>
    <row r="424" spans="1:13" ht="37.5" hidden="1" x14ac:dyDescent="0.2">
      <c r="A424" s="5"/>
      <c r="B424" s="5" t="s">
        <v>115</v>
      </c>
      <c r="C424" s="15">
        <v>908</v>
      </c>
      <c r="D424" s="25" t="s">
        <v>4</v>
      </c>
      <c r="E424" s="25" t="s">
        <v>41</v>
      </c>
      <c r="F424" s="15" t="s">
        <v>278</v>
      </c>
      <c r="G424" s="16"/>
      <c r="H424" s="23">
        <f t="shared" si="162"/>
        <v>1100</v>
      </c>
      <c r="I424" s="23">
        <f t="shared" si="162"/>
        <v>0</v>
      </c>
      <c r="J424" s="23">
        <f t="shared" si="162"/>
        <v>0</v>
      </c>
      <c r="K424" s="23">
        <f t="shared" si="162"/>
        <v>0</v>
      </c>
    </row>
    <row r="425" spans="1:13" ht="37.5" hidden="1" x14ac:dyDescent="0.2">
      <c r="A425" s="5"/>
      <c r="B425" s="5" t="s">
        <v>161</v>
      </c>
      <c r="C425" s="15">
        <v>908</v>
      </c>
      <c r="D425" s="25" t="s">
        <v>4</v>
      </c>
      <c r="E425" s="25" t="s">
        <v>41</v>
      </c>
      <c r="F425" s="15" t="s">
        <v>278</v>
      </c>
      <c r="G425" s="16">
        <v>200</v>
      </c>
      <c r="H425" s="23">
        <f>500+600</f>
        <v>1100</v>
      </c>
      <c r="I425" s="23"/>
      <c r="J425" s="23"/>
      <c r="K425" s="23"/>
    </row>
    <row r="426" spans="1:13" ht="18.75" x14ac:dyDescent="0.2">
      <c r="A426" s="5"/>
      <c r="B426" s="5" t="s">
        <v>42</v>
      </c>
      <c r="C426" s="15">
        <v>908</v>
      </c>
      <c r="D426" s="25" t="s">
        <v>13</v>
      </c>
      <c r="E426" s="25"/>
      <c r="F426" s="15"/>
      <c r="G426" s="16"/>
      <c r="H426" s="23" t="e">
        <f>#REF!+H432</f>
        <v>#REF!</v>
      </c>
      <c r="I426" s="23" t="e">
        <f>#REF!+I432</f>
        <v>#REF!</v>
      </c>
      <c r="J426" s="23">
        <f>J432+J427</f>
        <v>8586.7000000000007</v>
      </c>
      <c r="K426" s="23">
        <f>K432+K427</f>
        <v>0</v>
      </c>
    </row>
    <row r="427" spans="1:13" ht="18.75" hidden="1" x14ac:dyDescent="0.2">
      <c r="A427" s="5"/>
      <c r="B427" s="4" t="s">
        <v>410</v>
      </c>
      <c r="C427" s="15">
        <v>908</v>
      </c>
      <c r="D427" s="25" t="s">
        <v>13</v>
      </c>
      <c r="E427" s="25" t="s">
        <v>20</v>
      </c>
      <c r="F427" s="15"/>
      <c r="G427" s="16"/>
      <c r="H427" s="23"/>
      <c r="I427" s="23"/>
      <c r="J427" s="23">
        <f t="shared" ref="J427:K430" si="163">J428</f>
        <v>0</v>
      </c>
      <c r="K427" s="23">
        <f t="shared" si="163"/>
        <v>0</v>
      </c>
    </row>
    <row r="428" spans="1:13" ht="18.75" hidden="1" x14ac:dyDescent="0.2">
      <c r="A428" s="5"/>
      <c r="B428" s="5" t="s">
        <v>26</v>
      </c>
      <c r="C428" s="15">
        <v>908</v>
      </c>
      <c r="D428" s="25" t="s">
        <v>13</v>
      </c>
      <c r="E428" s="25" t="s">
        <v>20</v>
      </c>
      <c r="F428" s="15" t="s">
        <v>128</v>
      </c>
      <c r="G428" s="16"/>
      <c r="H428" s="23"/>
      <c r="I428" s="23"/>
      <c r="J428" s="23">
        <f t="shared" si="163"/>
        <v>0</v>
      </c>
      <c r="K428" s="23">
        <f t="shared" si="163"/>
        <v>0</v>
      </c>
    </row>
    <row r="429" spans="1:13" ht="18.75" hidden="1" x14ac:dyDescent="0.2">
      <c r="A429" s="5"/>
      <c r="B429" s="4" t="s">
        <v>409</v>
      </c>
      <c r="C429" s="15">
        <v>908</v>
      </c>
      <c r="D429" s="25" t="s">
        <v>13</v>
      </c>
      <c r="E429" s="25" t="s">
        <v>20</v>
      </c>
      <c r="F429" s="15" t="s">
        <v>408</v>
      </c>
      <c r="G429" s="16"/>
      <c r="H429" s="23"/>
      <c r="I429" s="23"/>
      <c r="J429" s="23">
        <f t="shared" si="163"/>
        <v>0</v>
      </c>
      <c r="K429" s="23">
        <f t="shared" si="163"/>
        <v>0</v>
      </c>
    </row>
    <row r="430" spans="1:13" ht="37.5" hidden="1" x14ac:dyDescent="0.2">
      <c r="A430" s="5"/>
      <c r="B430" s="5" t="s">
        <v>406</v>
      </c>
      <c r="C430" s="15">
        <v>908</v>
      </c>
      <c r="D430" s="25" t="s">
        <v>13</v>
      </c>
      <c r="E430" s="25" t="s">
        <v>20</v>
      </c>
      <c r="F430" s="15" t="s">
        <v>405</v>
      </c>
      <c r="G430" s="16"/>
      <c r="H430" s="23"/>
      <c r="I430" s="23"/>
      <c r="J430" s="23">
        <f t="shared" si="163"/>
        <v>0</v>
      </c>
      <c r="K430" s="23">
        <f t="shared" si="163"/>
        <v>0</v>
      </c>
    </row>
    <row r="431" spans="1:13" ht="18.75" hidden="1" x14ac:dyDescent="0.2">
      <c r="A431" s="5"/>
      <c r="B431" s="5" t="s">
        <v>23</v>
      </c>
      <c r="C431" s="15">
        <v>908</v>
      </c>
      <c r="D431" s="25" t="s">
        <v>13</v>
      </c>
      <c r="E431" s="25" t="s">
        <v>20</v>
      </c>
      <c r="F431" s="15" t="s">
        <v>405</v>
      </c>
      <c r="G431" s="16">
        <v>500</v>
      </c>
      <c r="H431" s="23"/>
      <c r="I431" s="23"/>
      <c r="J431" s="23"/>
      <c r="K431" s="23"/>
      <c r="L431" s="23">
        <v>0</v>
      </c>
      <c r="M431" s="23">
        <v>9090.9</v>
      </c>
    </row>
    <row r="432" spans="1:13" ht="18.75" x14ac:dyDescent="0.2">
      <c r="A432" s="5"/>
      <c r="B432" s="5" t="s">
        <v>300</v>
      </c>
      <c r="C432" s="15">
        <v>908</v>
      </c>
      <c r="D432" s="25" t="s">
        <v>13</v>
      </c>
      <c r="E432" s="25" t="s">
        <v>21</v>
      </c>
      <c r="F432" s="15"/>
      <c r="G432" s="16"/>
      <c r="H432" s="23" t="e">
        <f>#REF!+H433</f>
        <v>#REF!</v>
      </c>
      <c r="I432" s="23" t="e">
        <f>#REF!+I433</f>
        <v>#REF!</v>
      </c>
      <c r="J432" s="23">
        <f t="shared" ref="J432:K432" si="164">J433</f>
        <v>8586.7000000000007</v>
      </c>
      <c r="K432" s="23">
        <f t="shared" si="164"/>
        <v>0</v>
      </c>
    </row>
    <row r="433" spans="1:17" ht="18.75" x14ac:dyDescent="0.2">
      <c r="A433" s="5"/>
      <c r="B433" s="5" t="s">
        <v>26</v>
      </c>
      <c r="C433" s="15">
        <v>908</v>
      </c>
      <c r="D433" s="25" t="s">
        <v>13</v>
      </c>
      <c r="E433" s="25" t="s">
        <v>21</v>
      </c>
      <c r="F433" s="15" t="s">
        <v>128</v>
      </c>
      <c r="G433" s="16"/>
      <c r="H433" s="23" t="e">
        <f>#REF!+H436</f>
        <v>#REF!</v>
      </c>
      <c r="I433" s="23" t="e">
        <f>#REF!+I436</f>
        <v>#REF!</v>
      </c>
      <c r="J433" s="23">
        <f>J436+J434</f>
        <v>8586.7000000000007</v>
      </c>
      <c r="K433" s="23">
        <f>K436+K434</f>
        <v>0</v>
      </c>
    </row>
    <row r="434" spans="1:17" ht="75.75" customHeight="1" x14ac:dyDescent="0.2">
      <c r="A434" s="5"/>
      <c r="B434" s="5" t="s">
        <v>418</v>
      </c>
      <c r="C434" s="15">
        <v>908</v>
      </c>
      <c r="D434" s="25" t="s">
        <v>13</v>
      </c>
      <c r="E434" s="25" t="s">
        <v>21</v>
      </c>
      <c r="F434" s="15" t="s">
        <v>417</v>
      </c>
      <c r="G434" s="16"/>
      <c r="H434" s="23"/>
      <c r="I434" s="23"/>
      <c r="J434" s="23">
        <f>J435</f>
        <v>2526</v>
      </c>
      <c r="K434" s="23">
        <f>K435</f>
        <v>0</v>
      </c>
      <c r="P434" s="1">
        <v>2526</v>
      </c>
      <c r="Q434" s="1">
        <v>0</v>
      </c>
    </row>
    <row r="435" spans="1:17" ht="18.75" x14ac:dyDescent="0.2">
      <c r="A435" s="5"/>
      <c r="B435" s="5" t="s">
        <v>23</v>
      </c>
      <c r="C435" s="15">
        <v>908</v>
      </c>
      <c r="D435" s="25" t="s">
        <v>13</v>
      </c>
      <c r="E435" s="25" t="s">
        <v>21</v>
      </c>
      <c r="F435" s="15" t="s">
        <v>417</v>
      </c>
      <c r="G435" s="16">
        <v>500</v>
      </c>
      <c r="H435" s="23"/>
      <c r="I435" s="23"/>
      <c r="J435" s="23">
        <v>2526</v>
      </c>
      <c r="K435" s="23">
        <v>0</v>
      </c>
      <c r="L435" s="23">
        <v>0</v>
      </c>
      <c r="M435" s="23">
        <v>4640.3</v>
      </c>
    </row>
    <row r="436" spans="1:17" ht="37.5" x14ac:dyDescent="0.2">
      <c r="A436" s="5"/>
      <c r="B436" s="4" t="s">
        <v>384</v>
      </c>
      <c r="C436" s="15">
        <v>908</v>
      </c>
      <c r="D436" s="25" t="s">
        <v>13</v>
      </c>
      <c r="E436" s="25" t="s">
        <v>21</v>
      </c>
      <c r="F436" s="15" t="s">
        <v>407</v>
      </c>
      <c r="G436" s="16"/>
      <c r="H436" s="23">
        <f>H437</f>
        <v>0</v>
      </c>
      <c r="I436" s="23">
        <f t="shared" ref="I436" si="165">I437</f>
        <v>4040.4040399999999</v>
      </c>
      <c r="J436" s="23">
        <f t="shared" ref="J436:K436" si="166">J437</f>
        <v>6060.7</v>
      </c>
      <c r="K436" s="23">
        <f t="shared" si="166"/>
        <v>0</v>
      </c>
    </row>
    <row r="437" spans="1:17" ht="37.5" x14ac:dyDescent="0.2">
      <c r="A437" s="5"/>
      <c r="B437" s="5" t="s">
        <v>329</v>
      </c>
      <c r="C437" s="15">
        <v>908</v>
      </c>
      <c r="D437" s="25" t="s">
        <v>13</v>
      </c>
      <c r="E437" s="25" t="s">
        <v>21</v>
      </c>
      <c r="F437" s="15" t="s">
        <v>316</v>
      </c>
      <c r="G437" s="16"/>
      <c r="H437" s="23">
        <f t="shared" ref="H437:K437" si="167">H438</f>
        <v>0</v>
      </c>
      <c r="I437" s="23">
        <f t="shared" si="167"/>
        <v>4040.4040399999999</v>
      </c>
      <c r="J437" s="23">
        <f t="shared" si="167"/>
        <v>6060.7</v>
      </c>
      <c r="K437" s="23">
        <f t="shared" si="167"/>
        <v>0</v>
      </c>
    </row>
    <row r="438" spans="1:17" ht="18.75" x14ac:dyDescent="0.2">
      <c r="A438" s="5"/>
      <c r="B438" s="5" t="s">
        <v>23</v>
      </c>
      <c r="C438" s="15">
        <v>908</v>
      </c>
      <c r="D438" s="25" t="s">
        <v>13</v>
      </c>
      <c r="E438" s="25" t="s">
        <v>21</v>
      </c>
      <c r="F438" s="15" t="s">
        <v>316</v>
      </c>
      <c r="G438" s="16">
        <v>500</v>
      </c>
      <c r="H438" s="23"/>
      <c r="I438" s="23">
        <v>4040.4040399999999</v>
      </c>
      <c r="J438" s="23">
        <v>6060.7</v>
      </c>
      <c r="K438" s="23">
        <v>0</v>
      </c>
      <c r="L438" s="23">
        <v>4040.4</v>
      </c>
      <c r="M438" s="23">
        <v>6060.6</v>
      </c>
      <c r="P438" s="1">
        <v>6060.7</v>
      </c>
      <c r="Q438" s="1">
        <v>0</v>
      </c>
    </row>
    <row r="439" spans="1:17" ht="18.75" x14ac:dyDescent="0.2">
      <c r="A439" s="5"/>
      <c r="B439" s="5" t="s">
        <v>97</v>
      </c>
      <c r="C439" s="15">
        <v>908</v>
      </c>
      <c r="D439" s="25" t="s">
        <v>9</v>
      </c>
      <c r="E439" s="25"/>
      <c r="F439" s="15"/>
      <c r="G439" s="16"/>
      <c r="H439" s="23">
        <f t="shared" ref="H439:K439" si="168">H440+H445</f>
        <v>50</v>
      </c>
      <c r="I439" s="23">
        <f t="shared" si="168"/>
        <v>566.29999999999995</v>
      </c>
      <c r="J439" s="23">
        <f t="shared" ref="J439" si="169">J440+J445</f>
        <v>708.3</v>
      </c>
      <c r="K439" s="23">
        <f t="shared" si="168"/>
        <v>733.6</v>
      </c>
    </row>
    <row r="440" spans="1:17" ht="18.75" x14ac:dyDescent="0.2">
      <c r="A440" s="5"/>
      <c r="B440" s="5" t="s">
        <v>448</v>
      </c>
      <c r="C440" s="15">
        <v>908</v>
      </c>
      <c r="D440" s="25" t="s">
        <v>9</v>
      </c>
      <c r="E440" s="25" t="s">
        <v>9</v>
      </c>
      <c r="F440" s="15"/>
      <c r="G440" s="16"/>
      <c r="H440" s="23">
        <f t="shared" ref="H440:K443" si="170">H441</f>
        <v>50</v>
      </c>
      <c r="I440" s="23">
        <f t="shared" si="170"/>
        <v>0</v>
      </c>
      <c r="J440" s="23">
        <f t="shared" si="170"/>
        <v>70</v>
      </c>
      <c r="K440" s="23">
        <f t="shared" si="170"/>
        <v>70</v>
      </c>
    </row>
    <row r="441" spans="1:17" ht="37.5" x14ac:dyDescent="0.2">
      <c r="A441" s="5"/>
      <c r="B441" s="5" t="s">
        <v>98</v>
      </c>
      <c r="C441" s="15">
        <v>908</v>
      </c>
      <c r="D441" s="25" t="s">
        <v>9</v>
      </c>
      <c r="E441" s="25" t="s">
        <v>9</v>
      </c>
      <c r="F441" s="15" t="s">
        <v>189</v>
      </c>
      <c r="G441" s="16"/>
      <c r="H441" s="23">
        <f t="shared" si="170"/>
        <v>50</v>
      </c>
      <c r="I441" s="23">
        <f t="shared" si="170"/>
        <v>0</v>
      </c>
      <c r="J441" s="23">
        <f t="shared" si="170"/>
        <v>70</v>
      </c>
      <c r="K441" s="23">
        <f t="shared" si="170"/>
        <v>70</v>
      </c>
    </row>
    <row r="442" spans="1:17" ht="18.75" x14ac:dyDescent="0.2">
      <c r="A442" s="5"/>
      <c r="B442" s="5" t="s">
        <v>99</v>
      </c>
      <c r="C442" s="15">
        <v>908</v>
      </c>
      <c r="D442" s="25" t="s">
        <v>9</v>
      </c>
      <c r="E442" s="25" t="s">
        <v>9</v>
      </c>
      <c r="F442" s="15" t="s">
        <v>203</v>
      </c>
      <c r="G442" s="16"/>
      <c r="H442" s="23">
        <f t="shared" si="170"/>
        <v>50</v>
      </c>
      <c r="I442" s="23">
        <f t="shared" si="170"/>
        <v>0</v>
      </c>
      <c r="J442" s="23">
        <f t="shared" si="170"/>
        <v>70</v>
      </c>
      <c r="K442" s="23">
        <f t="shared" si="170"/>
        <v>70</v>
      </c>
    </row>
    <row r="443" spans="1:17" ht="18.75" x14ac:dyDescent="0.2">
      <c r="A443" s="5"/>
      <c r="B443" s="5" t="s">
        <v>204</v>
      </c>
      <c r="C443" s="15">
        <v>908</v>
      </c>
      <c r="D443" s="25" t="s">
        <v>9</v>
      </c>
      <c r="E443" s="25" t="s">
        <v>9</v>
      </c>
      <c r="F443" s="15" t="s">
        <v>205</v>
      </c>
      <c r="G443" s="16"/>
      <c r="H443" s="23">
        <f t="shared" si="170"/>
        <v>50</v>
      </c>
      <c r="I443" s="23">
        <f t="shared" si="170"/>
        <v>0</v>
      </c>
      <c r="J443" s="23">
        <f t="shared" si="170"/>
        <v>70</v>
      </c>
      <c r="K443" s="23">
        <f t="shared" si="170"/>
        <v>70</v>
      </c>
    </row>
    <row r="444" spans="1:17" ht="37.5" x14ac:dyDescent="0.2">
      <c r="A444" s="5"/>
      <c r="B444" s="5" t="s">
        <v>161</v>
      </c>
      <c r="C444" s="15">
        <v>908</v>
      </c>
      <c r="D444" s="25" t="s">
        <v>9</v>
      </c>
      <c r="E444" s="25" t="s">
        <v>9</v>
      </c>
      <c r="F444" s="15" t="s">
        <v>205</v>
      </c>
      <c r="G444" s="16">
        <v>200</v>
      </c>
      <c r="H444" s="23">
        <v>50</v>
      </c>
      <c r="I444" s="23"/>
      <c r="J444" s="23">
        <v>70</v>
      </c>
      <c r="K444" s="23">
        <v>70</v>
      </c>
    </row>
    <row r="445" spans="1:17" ht="18.75" x14ac:dyDescent="0.2">
      <c r="A445" s="5"/>
      <c r="B445" s="5" t="s">
        <v>37</v>
      </c>
      <c r="C445" s="15">
        <v>908</v>
      </c>
      <c r="D445" s="25" t="s">
        <v>9</v>
      </c>
      <c r="E445" s="25" t="s">
        <v>14</v>
      </c>
      <c r="F445" s="15"/>
      <c r="G445" s="16"/>
      <c r="H445" s="23">
        <f t="shared" ref="H445:K447" si="171">H446</f>
        <v>0</v>
      </c>
      <c r="I445" s="23">
        <f t="shared" si="171"/>
        <v>566.29999999999995</v>
      </c>
      <c r="J445" s="23">
        <f t="shared" si="171"/>
        <v>638.29999999999995</v>
      </c>
      <c r="K445" s="23">
        <f t="shared" si="171"/>
        <v>663.6</v>
      </c>
    </row>
    <row r="446" spans="1:17" ht="18.75" x14ac:dyDescent="0.2">
      <c r="A446" s="5"/>
      <c r="B446" s="5" t="s">
        <v>26</v>
      </c>
      <c r="C446" s="15">
        <v>908</v>
      </c>
      <c r="D446" s="25" t="s">
        <v>9</v>
      </c>
      <c r="E446" s="25" t="s">
        <v>14</v>
      </c>
      <c r="F446" s="15" t="s">
        <v>128</v>
      </c>
      <c r="G446" s="16"/>
      <c r="H446" s="23">
        <f t="shared" si="171"/>
        <v>0</v>
      </c>
      <c r="I446" s="23">
        <f t="shared" si="171"/>
        <v>566.29999999999995</v>
      </c>
      <c r="J446" s="23">
        <f t="shared" si="171"/>
        <v>638.29999999999995</v>
      </c>
      <c r="K446" s="23">
        <f t="shared" si="171"/>
        <v>663.6</v>
      </c>
    </row>
    <row r="447" spans="1:17" ht="56.25" x14ac:dyDescent="0.2">
      <c r="A447" s="5"/>
      <c r="B447" s="5" t="s">
        <v>120</v>
      </c>
      <c r="C447" s="15">
        <v>908</v>
      </c>
      <c r="D447" s="25" t="s">
        <v>9</v>
      </c>
      <c r="E447" s="25" t="s">
        <v>14</v>
      </c>
      <c r="F447" s="15" t="s">
        <v>219</v>
      </c>
      <c r="G447" s="16"/>
      <c r="H447" s="23">
        <f t="shared" si="171"/>
        <v>0</v>
      </c>
      <c r="I447" s="23">
        <f t="shared" si="171"/>
        <v>566.29999999999995</v>
      </c>
      <c r="J447" s="23">
        <f t="shared" si="171"/>
        <v>638.29999999999995</v>
      </c>
      <c r="K447" s="23">
        <f t="shared" si="171"/>
        <v>663.6</v>
      </c>
    </row>
    <row r="448" spans="1:17" ht="75" x14ac:dyDescent="0.2">
      <c r="A448" s="5"/>
      <c r="B448" s="5" t="s">
        <v>16</v>
      </c>
      <c r="C448" s="15">
        <v>908</v>
      </c>
      <c r="D448" s="25" t="s">
        <v>9</v>
      </c>
      <c r="E448" s="25" t="s">
        <v>14</v>
      </c>
      <c r="F448" s="15" t="s">
        <v>219</v>
      </c>
      <c r="G448" s="16">
        <v>100</v>
      </c>
      <c r="H448" s="23"/>
      <c r="I448" s="23">
        <v>566.29999999999995</v>
      </c>
      <c r="J448" s="23">
        <v>638.29999999999995</v>
      </c>
      <c r="K448" s="23">
        <v>663.6</v>
      </c>
      <c r="L448" s="23">
        <v>611.79999999999995</v>
      </c>
      <c r="M448" s="23">
        <v>636</v>
      </c>
      <c r="P448" s="1">
        <v>638.29999999999995</v>
      </c>
      <c r="Q448" s="1">
        <v>663.6</v>
      </c>
    </row>
    <row r="449" spans="1:11" ht="18.75" x14ac:dyDescent="0.2">
      <c r="A449" s="5"/>
      <c r="B449" s="5" t="s">
        <v>27</v>
      </c>
      <c r="C449" s="15">
        <v>908</v>
      </c>
      <c r="D449" s="25" t="s">
        <v>5</v>
      </c>
      <c r="E449" s="25"/>
      <c r="F449" s="15"/>
      <c r="G449" s="16"/>
      <c r="H449" s="23" t="e">
        <f>H450+H454+H466+H475</f>
        <v>#REF!</v>
      </c>
      <c r="I449" s="23" t="e">
        <f>I450+I454+I466+I475</f>
        <v>#REF!</v>
      </c>
      <c r="J449" s="23">
        <f>J450+J454+J466+J475</f>
        <v>18014.599999999999</v>
      </c>
      <c r="K449" s="23">
        <f>K450+K454+K466+K475</f>
        <v>17008.899999999998</v>
      </c>
    </row>
    <row r="450" spans="1:11" ht="18.75" x14ac:dyDescent="0.2">
      <c r="A450" s="5"/>
      <c r="B450" s="5" t="s">
        <v>100</v>
      </c>
      <c r="C450" s="15">
        <v>908</v>
      </c>
      <c r="D450" s="25" t="s">
        <v>5</v>
      </c>
      <c r="E450" s="25" t="s">
        <v>15</v>
      </c>
      <c r="F450" s="15"/>
      <c r="G450" s="16"/>
      <c r="H450" s="23">
        <f t="shared" ref="H450:K452" si="172">H451</f>
        <v>7254.3</v>
      </c>
      <c r="I450" s="23">
        <f t="shared" si="172"/>
        <v>0</v>
      </c>
      <c r="J450" s="23">
        <f t="shared" si="172"/>
        <v>9359</v>
      </c>
      <c r="K450" s="23">
        <f t="shared" si="172"/>
        <v>9733.4</v>
      </c>
    </row>
    <row r="451" spans="1:11" ht="37.5" x14ac:dyDescent="0.2">
      <c r="A451" s="5"/>
      <c r="B451" s="5" t="s">
        <v>71</v>
      </c>
      <c r="C451" s="15">
        <v>908</v>
      </c>
      <c r="D451" s="25" t="s">
        <v>5</v>
      </c>
      <c r="E451" s="25" t="s">
        <v>15</v>
      </c>
      <c r="F451" s="15" t="s">
        <v>152</v>
      </c>
      <c r="G451" s="16"/>
      <c r="H451" s="23">
        <f t="shared" si="172"/>
        <v>7254.3</v>
      </c>
      <c r="I451" s="23">
        <f t="shared" si="172"/>
        <v>0</v>
      </c>
      <c r="J451" s="23">
        <f t="shared" si="172"/>
        <v>9359</v>
      </c>
      <c r="K451" s="23">
        <f t="shared" si="172"/>
        <v>9733.4</v>
      </c>
    </row>
    <row r="452" spans="1:11" ht="18.75" x14ac:dyDescent="0.2">
      <c r="A452" s="5"/>
      <c r="B452" s="5" t="s">
        <v>101</v>
      </c>
      <c r="C452" s="15">
        <v>908</v>
      </c>
      <c r="D452" s="25" t="s">
        <v>5</v>
      </c>
      <c r="E452" s="25" t="s">
        <v>15</v>
      </c>
      <c r="F452" s="15" t="s">
        <v>206</v>
      </c>
      <c r="G452" s="16"/>
      <c r="H452" s="23">
        <f t="shared" si="172"/>
        <v>7254.3</v>
      </c>
      <c r="I452" s="23">
        <f t="shared" si="172"/>
        <v>0</v>
      </c>
      <c r="J452" s="23">
        <f t="shared" si="172"/>
        <v>9359</v>
      </c>
      <c r="K452" s="23">
        <f t="shared" si="172"/>
        <v>9733.4</v>
      </c>
    </row>
    <row r="453" spans="1:11" ht="18.75" x14ac:dyDescent="0.2">
      <c r="A453" s="5"/>
      <c r="B453" s="5" t="s">
        <v>12</v>
      </c>
      <c r="C453" s="15">
        <v>908</v>
      </c>
      <c r="D453" s="25" t="s">
        <v>5</v>
      </c>
      <c r="E453" s="25" t="s">
        <v>15</v>
      </c>
      <c r="F453" s="15" t="s">
        <v>206</v>
      </c>
      <c r="G453" s="16">
        <v>300</v>
      </c>
      <c r="H453" s="23">
        <v>7254.3</v>
      </c>
      <c r="I453" s="23"/>
      <c r="J453" s="23">
        <v>9359</v>
      </c>
      <c r="K453" s="23">
        <v>9733.4</v>
      </c>
    </row>
    <row r="454" spans="1:11" ht="18.75" x14ac:dyDescent="0.2">
      <c r="A454" s="5"/>
      <c r="B454" s="5" t="s">
        <v>102</v>
      </c>
      <c r="C454" s="15">
        <v>908</v>
      </c>
      <c r="D454" s="25" t="s">
        <v>5</v>
      </c>
      <c r="E454" s="25" t="s">
        <v>21</v>
      </c>
      <c r="F454" s="15"/>
      <c r="G454" s="16"/>
      <c r="H454" s="23" t="e">
        <f>H455+H458</f>
        <v>#REF!</v>
      </c>
      <c r="I454" s="23" t="e">
        <f>I455+I458</f>
        <v>#REF!</v>
      </c>
      <c r="J454" s="23">
        <f>J455+J458+J461</f>
        <v>50</v>
      </c>
      <c r="K454" s="23">
        <f>K455+K458+K461</f>
        <v>50</v>
      </c>
    </row>
    <row r="455" spans="1:11" ht="40.5" hidden="1" customHeight="1" x14ac:dyDescent="0.2">
      <c r="A455" s="5"/>
      <c r="B455" s="5" t="s">
        <v>442</v>
      </c>
      <c r="C455" s="15">
        <v>908</v>
      </c>
      <c r="D455" s="25" t="s">
        <v>5</v>
      </c>
      <c r="E455" s="25" t="s">
        <v>21</v>
      </c>
      <c r="F455" s="15" t="s">
        <v>440</v>
      </c>
      <c r="G455" s="16"/>
      <c r="H455" s="23" t="e">
        <f>#REF!</f>
        <v>#REF!</v>
      </c>
      <c r="I455" s="23" t="e">
        <f>#REF!</f>
        <v>#REF!</v>
      </c>
      <c r="J455" s="23">
        <f>J456</f>
        <v>0</v>
      </c>
      <c r="K455" s="23">
        <f>K456</f>
        <v>0</v>
      </c>
    </row>
    <row r="456" spans="1:11" ht="42" hidden="1" customHeight="1" x14ac:dyDescent="0.2">
      <c r="A456" s="5"/>
      <c r="B456" s="5" t="s">
        <v>443</v>
      </c>
      <c r="C456" s="15">
        <v>908</v>
      </c>
      <c r="D456" s="25" t="s">
        <v>5</v>
      </c>
      <c r="E456" s="25" t="s">
        <v>21</v>
      </c>
      <c r="F456" s="15" t="s">
        <v>441</v>
      </c>
      <c r="G456" s="16"/>
      <c r="H456" s="23">
        <f t="shared" ref="H456:K456" si="173">H457</f>
        <v>332.8</v>
      </c>
      <c r="I456" s="23">
        <f t="shared" si="173"/>
        <v>0</v>
      </c>
      <c r="J456" s="23">
        <f t="shared" si="173"/>
        <v>0</v>
      </c>
      <c r="K456" s="23">
        <f t="shared" si="173"/>
        <v>0</v>
      </c>
    </row>
    <row r="457" spans="1:11" ht="18.75" hidden="1" x14ac:dyDescent="0.2">
      <c r="A457" s="5"/>
      <c r="B457" s="5" t="s">
        <v>12</v>
      </c>
      <c r="C457" s="15">
        <v>908</v>
      </c>
      <c r="D457" s="25" t="s">
        <v>5</v>
      </c>
      <c r="E457" s="25" t="s">
        <v>21</v>
      </c>
      <c r="F457" s="15" t="s">
        <v>441</v>
      </c>
      <c r="G457" s="16">
        <v>300</v>
      </c>
      <c r="H457" s="23">
        <v>332.8</v>
      </c>
      <c r="I457" s="23"/>
      <c r="J457" s="23"/>
      <c r="K457" s="23"/>
    </row>
    <row r="458" spans="1:11" ht="78" customHeight="1" x14ac:dyDescent="0.2">
      <c r="A458" s="5"/>
      <c r="B458" s="5" t="s">
        <v>464</v>
      </c>
      <c r="C458" s="15">
        <v>908</v>
      </c>
      <c r="D458" s="25" t="s">
        <v>5</v>
      </c>
      <c r="E458" s="25" t="s">
        <v>21</v>
      </c>
      <c r="F458" s="15" t="s">
        <v>293</v>
      </c>
      <c r="G458" s="16"/>
      <c r="H458" s="23">
        <f>H459</f>
        <v>50</v>
      </c>
      <c r="I458" s="23">
        <f t="shared" ref="I458:K458" si="174">I459</f>
        <v>0</v>
      </c>
      <c r="J458" s="23">
        <f t="shared" si="174"/>
        <v>50</v>
      </c>
      <c r="K458" s="23">
        <f t="shared" si="174"/>
        <v>50</v>
      </c>
    </row>
    <row r="459" spans="1:11" ht="18.75" x14ac:dyDescent="0.2">
      <c r="A459" s="5"/>
      <c r="B459" s="5" t="s">
        <v>343</v>
      </c>
      <c r="C459" s="15">
        <v>908</v>
      </c>
      <c r="D459" s="25" t="s">
        <v>5</v>
      </c>
      <c r="E459" s="25" t="s">
        <v>21</v>
      </c>
      <c r="F459" s="15" t="s">
        <v>342</v>
      </c>
      <c r="G459" s="16"/>
      <c r="H459" s="23">
        <f t="shared" ref="H459:K459" si="175">H460</f>
        <v>50</v>
      </c>
      <c r="I459" s="23">
        <f t="shared" si="175"/>
        <v>0</v>
      </c>
      <c r="J459" s="23">
        <f t="shared" si="175"/>
        <v>50</v>
      </c>
      <c r="K459" s="23">
        <f t="shared" si="175"/>
        <v>50</v>
      </c>
    </row>
    <row r="460" spans="1:11" ht="15.75" customHeight="1" x14ac:dyDescent="0.2">
      <c r="A460" s="5"/>
      <c r="B460" s="5" t="s">
        <v>12</v>
      </c>
      <c r="C460" s="15">
        <v>908</v>
      </c>
      <c r="D460" s="25" t="s">
        <v>5</v>
      </c>
      <c r="E460" s="25" t="s">
        <v>21</v>
      </c>
      <c r="F460" s="15" t="s">
        <v>342</v>
      </c>
      <c r="G460" s="16">
        <v>300</v>
      </c>
      <c r="H460" s="23">
        <v>50</v>
      </c>
      <c r="I460" s="23"/>
      <c r="J460" s="23">
        <v>50</v>
      </c>
      <c r="K460" s="23">
        <v>50</v>
      </c>
    </row>
    <row r="461" spans="1:11" ht="0.75" hidden="1" customHeight="1" x14ac:dyDescent="0.2">
      <c r="A461" s="5"/>
      <c r="B461" s="5" t="s">
        <v>395</v>
      </c>
      <c r="C461" s="15">
        <v>908</v>
      </c>
      <c r="D461" s="25" t="s">
        <v>5</v>
      </c>
      <c r="E461" s="25" t="s">
        <v>21</v>
      </c>
      <c r="F461" s="15" t="s">
        <v>207</v>
      </c>
      <c r="G461" s="16"/>
      <c r="H461" s="23"/>
      <c r="I461" s="23"/>
      <c r="J461" s="23">
        <f t="shared" ref="J461:K464" si="176">J462</f>
        <v>0</v>
      </c>
      <c r="K461" s="23">
        <f t="shared" si="176"/>
        <v>0</v>
      </c>
    </row>
    <row r="462" spans="1:11" ht="18.75" hidden="1" x14ac:dyDescent="0.2">
      <c r="A462" s="5"/>
      <c r="B462" s="5" t="s">
        <v>396</v>
      </c>
      <c r="C462" s="15">
        <v>908</v>
      </c>
      <c r="D462" s="25" t="s">
        <v>5</v>
      </c>
      <c r="E462" s="25" t="s">
        <v>21</v>
      </c>
      <c r="F462" s="15" t="s">
        <v>397</v>
      </c>
      <c r="G462" s="16"/>
      <c r="H462" s="23"/>
      <c r="I462" s="23"/>
      <c r="J462" s="23">
        <f t="shared" si="176"/>
        <v>0</v>
      </c>
      <c r="K462" s="23">
        <f t="shared" si="176"/>
        <v>0</v>
      </c>
    </row>
    <row r="463" spans="1:11" ht="56.25" hidden="1" x14ac:dyDescent="0.2">
      <c r="A463" s="5"/>
      <c r="B463" s="5" t="s">
        <v>223</v>
      </c>
      <c r="C463" s="15">
        <v>908</v>
      </c>
      <c r="D463" s="25" t="s">
        <v>5</v>
      </c>
      <c r="E463" s="25" t="s">
        <v>21</v>
      </c>
      <c r="F463" s="15" t="s">
        <v>222</v>
      </c>
      <c r="G463" s="16"/>
      <c r="H463" s="23"/>
      <c r="I463" s="23"/>
      <c r="J463" s="23">
        <f t="shared" si="176"/>
        <v>0</v>
      </c>
      <c r="K463" s="23">
        <f t="shared" si="176"/>
        <v>0</v>
      </c>
    </row>
    <row r="464" spans="1:11" ht="56.25" hidden="1" x14ac:dyDescent="0.2">
      <c r="A464" s="5"/>
      <c r="B464" s="5" t="s">
        <v>313</v>
      </c>
      <c r="C464" s="15">
        <v>908</v>
      </c>
      <c r="D464" s="25" t="s">
        <v>5</v>
      </c>
      <c r="E464" s="25" t="s">
        <v>21</v>
      </c>
      <c r="F464" s="15" t="s">
        <v>301</v>
      </c>
      <c r="G464" s="16"/>
      <c r="H464" s="23"/>
      <c r="I464" s="23"/>
      <c r="J464" s="23">
        <f t="shared" si="176"/>
        <v>0</v>
      </c>
      <c r="K464" s="23">
        <f t="shared" si="176"/>
        <v>0</v>
      </c>
    </row>
    <row r="465" spans="1:17" ht="18.75" hidden="1" x14ac:dyDescent="0.2">
      <c r="A465" s="5"/>
      <c r="B465" s="5" t="s">
        <v>12</v>
      </c>
      <c r="C465" s="15">
        <v>908</v>
      </c>
      <c r="D465" s="25" t="s">
        <v>5</v>
      </c>
      <c r="E465" s="25" t="s">
        <v>21</v>
      </c>
      <c r="F465" s="15" t="s">
        <v>301</v>
      </c>
      <c r="G465" s="16">
        <v>300</v>
      </c>
      <c r="H465" s="23"/>
      <c r="I465" s="23"/>
      <c r="J465" s="23">
        <f>3518.1-3518.1</f>
        <v>0</v>
      </c>
      <c r="K465" s="23">
        <f>3544.3-3544.3</f>
        <v>0</v>
      </c>
    </row>
    <row r="466" spans="1:17" ht="18.75" x14ac:dyDescent="0.2">
      <c r="A466" s="5"/>
      <c r="B466" s="5" t="s">
        <v>38</v>
      </c>
      <c r="C466" s="15">
        <v>908</v>
      </c>
      <c r="D466" s="25" t="s">
        <v>5</v>
      </c>
      <c r="E466" s="25" t="s">
        <v>4</v>
      </c>
      <c r="F466" s="15"/>
      <c r="G466" s="16"/>
      <c r="H466" s="23">
        <f>H467</f>
        <v>1494.9</v>
      </c>
      <c r="I466" s="23">
        <f t="shared" ref="H466:K473" si="177">I467</f>
        <v>8443.6999999999989</v>
      </c>
      <c r="J466" s="23">
        <f t="shared" si="177"/>
        <v>7942.2999999999993</v>
      </c>
      <c r="K466" s="23">
        <f t="shared" si="177"/>
        <v>6535.9</v>
      </c>
    </row>
    <row r="467" spans="1:17" ht="56.25" x14ac:dyDescent="0.2">
      <c r="A467" s="5"/>
      <c r="B467" s="5" t="s">
        <v>295</v>
      </c>
      <c r="C467" s="15">
        <v>908</v>
      </c>
      <c r="D467" s="25" t="s">
        <v>5</v>
      </c>
      <c r="E467" s="25" t="s">
        <v>4</v>
      </c>
      <c r="F467" s="15" t="s">
        <v>207</v>
      </c>
      <c r="G467" s="16"/>
      <c r="H467" s="23">
        <f>H468+H471</f>
        <v>1494.9</v>
      </c>
      <c r="I467" s="23">
        <f t="shared" ref="I467:K467" si="178">I468+I471</f>
        <v>8443.6999999999989</v>
      </c>
      <c r="J467" s="23">
        <f t="shared" ref="J467" si="179">J468+J471</f>
        <v>7942.2999999999993</v>
      </c>
      <c r="K467" s="23">
        <f t="shared" si="178"/>
        <v>6535.9</v>
      </c>
    </row>
    <row r="468" spans="1:17" ht="56.25" x14ac:dyDescent="0.2">
      <c r="A468" s="5"/>
      <c r="B468" s="5" t="s">
        <v>223</v>
      </c>
      <c r="C468" s="15">
        <v>908</v>
      </c>
      <c r="D468" s="25" t="s">
        <v>5</v>
      </c>
      <c r="E468" s="25" t="s">
        <v>4</v>
      </c>
      <c r="F468" s="15" t="s">
        <v>222</v>
      </c>
      <c r="G468" s="16"/>
      <c r="H468" s="23">
        <f>H469</f>
        <v>1494.9</v>
      </c>
      <c r="I468" s="23">
        <f t="shared" ref="I468:K468" si="180">I469</f>
        <v>1894.8</v>
      </c>
      <c r="J468" s="23">
        <f t="shared" si="180"/>
        <v>3518.1</v>
      </c>
      <c r="K468" s="23">
        <f t="shared" si="180"/>
        <v>3544.3</v>
      </c>
    </row>
    <row r="469" spans="1:17" ht="56.25" x14ac:dyDescent="0.2">
      <c r="A469" s="5"/>
      <c r="B469" s="5" t="s">
        <v>313</v>
      </c>
      <c r="C469" s="15">
        <v>908</v>
      </c>
      <c r="D469" s="25" t="s">
        <v>5</v>
      </c>
      <c r="E469" s="25" t="s">
        <v>4</v>
      </c>
      <c r="F469" s="15" t="s">
        <v>301</v>
      </c>
      <c r="G469" s="16"/>
      <c r="H469" s="23">
        <f t="shared" ref="H469:K469" si="181">H470</f>
        <v>1494.9</v>
      </c>
      <c r="I469" s="23">
        <f t="shared" si="181"/>
        <v>1894.8</v>
      </c>
      <c r="J469" s="23">
        <f t="shared" si="181"/>
        <v>3518.1</v>
      </c>
      <c r="K469" s="23">
        <f t="shared" si="181"/>
        <v>3544.3</v>
      </c>
    </row>
    <row r="470" spans="1:17" ht="18.75" x14ac:dyDescent="0.2">
      <c r="A470" s="5"/>
      <c r="B470" s="5" t="s">
        <v>12</v>
      </c>
      <c r="C470" s="15">
        <v>908</v>
      </c>
      <c r="D470" s="25" t="s">
        <v>5</v>
      </c>
      <c r="E470" s="25" t="s">
        <v>4</v>
      </c>
      <c r="F470" s="15" t="s">
        <v>301</v>
      </c>
      <c r="G470" s="16">
        <v>300</v>
      </c>
      <c r="H470" s="23">
        <v>1494.9</v>
      </c>
      <c r="I470" s="23">
        <v>1894.8</v>
      </c>
      <c r="J470" s="23">
        <v>3518.1</v>
      </c>
      <c r="K470" s="23">
        <v>3544.3</v>
      </c>
      <c r="L470" s="23">
        <v>3789.6</v>
      </c>
      <c r="M470" s="23">
        <v>4068.5</v>
      </c>
    </row>
    <row r="471" spans="1:17" ht="56.25" x14ac:dyDescent="0.2">
      <c r="A471" s="5"/>
      <c r="B471" s="5" t="s">
        <v>224</v>
      </c>
      <c r="C471" s="15">
        <v>908</v>
      </c>
      <c r="D471" s="25" t="s">
        <v>5</v>
      </c>
      <c r="E471" s="25" t="s">
        <v>4</v>
      </c>
      <c r="F471" s="15" t="s">
        <v>225</v>
      </c>
      <c r="G471" s="16"/>
      <c r="H471" s="23">
        <f t="shared" si="177"/>
        <v>0</v>
      </c>
      <c r="I471" s="23">
        <f t="shared" si="177"/>
        <v>6548.9</v>
      </c>
      <c r="J471" s="23">
        <f t="shared" si="177"/>
        <v>4424.2</v>
      </c>
      <c r="K471" s="23">
        <f t="shared" si="177"/>
        <v>2991.6</v>
      </c>
    </row>
    <row r="472" spans="1:17" ht="75" x14ac:dyDescent="0.2">
      <c r="A472" s="5"/>
      <c r="B472" s="5" t="s">
        <v>226</v>
      </c>
      <c r="C472" s="15">
        <v>908</v>
      </c>
      <c r="D472" s="25" t="s">
        <v>5</v>
      </c>
      <c r="E472" s="25" t="s">
        <v>4</v>
      </c>
      <c r="F472" s="15" t="s">
        <v>227</v>
      </c>
      <c r="G472" s="16"/>
      <c r="H472" s="23">
        <f t="shared" si="177"/>
        <v>0</v>
      </c>
      <c r="I472" s="23">
        <f t="shared" si="177"/>
        <v>6548.9</v>
      </c>
      <c r="J472" s="23">
        <f t="shared" si="177"/>
        <v>4424.2</v>
      </c>
      <c r="K472" s="23">
        <f t="shared" si="177"/>
        <v>2991.6</v>
      </c>
    </row>
    <row r="473" spans="1:17" ht="93.75" x14ac:dyDescent="0.2">
      <c r="A473" s="5"/>
      <c r="B473" s="5" t="s">
        <v>228</v>
      </c>
      <c r="C473" s="15">
        <v>908</v>
      </c>
      <c r="D473" s="25" t="s">
        <v>5</v>
      </c>
      <c r="E473" s="25" t="s">
        <v>4</v>
      </c>
      <c r="F473" s="15" t="s">
        <v>229</v>
      </c>
      <c r="G473" s="16"/>
      <c r="H473" s="23">
        <f t="shared" si="177"/>
        <v>0</v>
      </c>
      <c r="I473" s="23">
        <f t="shared" si="177"/>
        <v>6548.9</v>
      </c>
      <c r="J473" s="23">
        <f t="shared" si="177"/>
        <v>4424.2</v>
      </c>
      <c r="K473" s="23">
        <f t="shared" si="177"/>
        <v>2991.6</v>
      </c>
      <c r="P473" s="1">
        <v>4424.2</v>
      </c>
      <c r="Q473" s="1">
        <v>2991.6</v>
      </c>
    </row>
    <row r="474" spans="1:17" ht="37.5" x14ac:dyDescent="0.2">
      <c r="A474" s="5"/>
      <c r="B474" s="5" t="s">
        <v>43</v>
      </c>
      <c r="C474" s="15">
        <v>908</v>
      </c>
      <c r="D474" s="25" t="s">
        <v>5</v>
      </c>
      <c r="E474" s="25" t="s">
        <v>4</v>
      </c>
      <c r="F474" s="15" t="s">
        <v>229</v>
      </c>
      <c r="G474" s="16">
        <v>400</v>
      </c>
      <c r="H474" s="23"/>
      <c r="I474" s="23">
        <v>6548.9</v>
      </c>
      <c r="J474" s="23">
        <v>4424.2</v>
      </c>
      <c r="K474" s="23">
        <v>2991.6</v>
      </c>
      <c r="L474" s="23">
        <v>4263.1000000000004</v>
      </c>
      <c r="M474" s="23">
        <v>5423.6</v>
      </c>
    </row>
    <row r="475" spans="1:17" ht="18.75" x14ac:dyDescent="0.2">
      <c r="A475" s="5"/>
      <c r="B475" s="5" t="s">
        <v>103</v>
      </c>
      <c r="C475" s="15">
        <v>908</v>
      </c>
      <c r="D475" s="25" t="s">
        <v>5</v>
      </c>
      <c r="E475" s="25" t="s">
        <v>22</v>
      </c>
      <c r="F475" s="15"/>
      <c r="G475" s="16"/>
      <c r="H475" s="23">
        <f t="shared" ref="H475:K477" si="182">H476</f>
        <v>0</v>
      </c>
      <c r="I475" s="23">
        <f t="shared" si="182"/>
        <v>557</v>
      </c>
      <c r="J475" s="23">
        <f t="shared" si="182"/>
        <v>663.3</v>
      </c>
      <c r="K475" s="23">
        <f t="shared" si="182"/>
        <v>689.6</v>
      </c>
    </row>
    <row r="476" spans="1:17" ht="18.75" x14ac:dyDescent="0.2">
      <c r="A476" s="5"/>
      <c r="B476" s="5" t="s">
        <v>26</v>
      </c>
      <c r="C476" s="15">
        <v>908</v>
      </c>
      <c r="D476" s="25" t="s">
        <v>5</v>
      </c>
      <c r="E476" s="25" t="s">
        <v>22</v>
      </c>
      <c r="F476" s="15" t="s">
        <v>128</v>
      </c>
      <c r="G476" s="16"/>
      <c r="H476" s="23">
        <f t="shared" si="182"/>
        <v>0</v>
      </c>
      <c r="I476" s="23">
        <f t="shared" si="182"/>
        <v>557</v>
      </c>
      <c r="J476" s="23">
        <f t="shared" si="182"/>
        <v>663.3</v>
      </c>
      <c r="K476" s="23">
        <f t="shared" si="182"/>
        <v>689.6</v>
      </c>
    </row>
    <row r="477" spans="1:17" ht="56.25" x14ac:dyDescent="0.2">
      <c r="A477" s="5"/>
      <c r="B477" s="5" t="s">
        <v>104</v>
      </c>
      <c r="C477" s="15">
        <v>908</v>
      </c>
      <c r="D477" s="25" t="s">
        <v>5</v>
      </c>
      <c r="E477" s="25" t="s">
        <v>22</v>
      </c>
      <c r="F477" s="15" t="s">
        <v>220</v>
      </c>
      <c r="G477" s="16"/>
      <c r="H477" s="23">
        <f t="shared" si="182"/>
        <v>0</v>
      </c>
      <c r="I477" s="23">
        <f t="shared" si="182"/>
        <v>557</v>
      </c>
      <c r="J477" s="23">
        <f t="shared" si="182"/>
        <v>663.3</v>
      </c>
      <c r="K477" s="23">
        <f t="shared" si="182"/>
        <v>689.6</v>
      </c>
    </row>
    <row r="478" spans="1:17" ht="75" x14ac:dyDescent="0.2">
      <c r="A478" s="5"/>
      <c r="B478" s="5" t="s">
        <v>16</v>
      </c>
      <c r="C478" s="15">
        <v>908</v>
      </c>
      <c r="D478" s="25" t="s">
        <v>5</v>
      </c>
      <c r="E478" s="25" t="s">
        <v>22</v>
      </c>
      <c r="F478" s="15" t="s">
        <v>220</v>
      </c>
      <c r="G478" s="16">
        <v>100</v>
      </c>
      <c r="H478" s="23"/>
      <c r="I478" s="23">
        <v>557</v>
      </c>
      <c r="J478" s="23">
        <v>663.3</v>
      </c>
      <c r="K478" s="23">
        <v>689.6</v>
      </c>
      <c r="L478" s="23">
        <v>602</v>
      </c>
      <c r="M478" s="23">
        <v>625.79999999999995</v>
      </c>
      <c r="P478" s="1">
        <v>663.3</v>
      </c>
      <c r="Q478" s="1">
        <v>689.6</v>
      </c>
    </row>
    <row r="479" spans="1:17" ht="18.75" x14ac:dyDescent="0.2">
      <c r="A479" s="5"/>
      <c r="B479" s="5" t="s">
        <v>105</v>
      </c>
      <c r="C479" s="15">
        <v>908</v>
      </c>
      <c r="D479" s="25" t="s">
        <v>46</v>
      </c>
      <c r="E479" s="25"/>
      <c r="F479" s="15"/>
      <c r="G479" s="16"/>
      <c r="H479" s="23">
        <f>H480</f>
        <v>400</v>
      </c>
      <c r="I479" s="23">
        <f t="shared" ref="I479:K479" si="183">I480</f>
        <v>0</v>
      </c>
      <c r="J479" s="23">
        <f t="shared" si="183"/>
        <v>580</v>
      </c>
      <c r="K479" s="23">
        <f t="shared" si="183"/>
        <v>580</v>
      </c>
    </row>
    <row r="480" spans="1:17" ht="18.75" x14ac:dyDescent="0.2">
      <c r="A480" s="5"/>
      <c r="B480" s="5" t="s">
        <v>106</v>
      </c>
      <c r="C480" s="15">
        <v>908</v>
      </c>
      <c r="D480" s="25" t="s">
        <v>46</v>
      </c>
      <c r="E480" s="25" t="s">
        <v>15</v>
      </c>
      <c r="F480" s="15"/>
      <c r="G480" s="16"/>
      <c r="H480" s="23">
        <f>H481+H484+H488</f>
        <v>400</v>
      </c>
      <c r="I480" s="23">
        <f t="shared" ref="I480:K480" si="184">I481+I484+I488</f>
        <v>0</v>
      </c>
      <c r="J480" s="23">
        <f t="shared" ref="J480" si="185">J481+J484+J488</f>
        <v>580</v>
      </c>
      <c r="K480" s="23">
        <f t="shared" si="184"/>
        <v>580</v>
      </c>
    </row>
    <row r="481" spans="1:11" ht="37.5" x14ac:dyDescent="0.2">
      <c r="A481" s="5"/>
      <c r="B481" s="5" t="s">
        <v>107</v>
      </c>
      <c r="C481" s="15">
        <v>908</v>
      </c>
      <c r="D481" s="25" t="s">
        <v>46</v>
      </c>
      <c r="E481" s="25" t="s">
        <v>15</v>
      </c>
      <c r="F481" s="15" t="s">
        <v>208</v>
      </c>
      <c r="G481" s="16"/>
      <c r="H481" s="23">
        <f t="shared" ref="H481:K482" si="186">H482</f>
        <v>260</v>
      </c>
      <c r="I481" s="23">
        <f t="shared" si="186"/>
        <v>0</v>
      </c>
      <c r="J481" s="23">
        <f t="shared" si="186"/>
        <v>540</v>
      </c>
      <c r="K481" s="23">
        <f t="shared" si="186"/>
        <v>540</v>
      </c>
    </row>
    <row r="482" spans="1:11" ht="18.75" x14ac:dyDescent="0.2">
      <c r="A482" s="5"/>
      <c r="B482" s="5" t="s">
        <v>210</v>
      </c>
      <c r="C482" s="15">
        <v>908</v>
      </c>
      <c r="D482" s="25" t="s">
        <v>46</v>
      </c>
      <c r="E482" s="25" t="s">
        <v>15</v>
      </c>
      <c r="F482" s="15" t="s">
        <v>209</v>
      </c>
      <c r="G482" s="16"/>
      <c r="H482" s="23">
        <f>H483</f>
        <v>260</v>
      </c>
      <c r="I482" s="23">
        <f t="shared" si="186"/>
        <v>0</v>
      </c>
      <c r="J482" s="23">
        <f t="shared" si="186"/>
        <v>540</v>
      </c>
      <c r="K482" s="23">
        <f t="shared" si="186"/>
        <v>540</v>
      </c>
    </row>
    <row r="483" spans="1:11" ht="36" customHeight="1" x14ac:dyDescent="0.2">
      <c r="A483" s="5"/>
      <c r="B483" s="5" t="s">
        <v>161</v>
      </c>
      <c r="C483" s="15">
        <v>908</v>
      </c>
      <c r="D483" s="25" t="s">
        <v>46</v>
      </c>
      <c r="E483" s="25" t="s">
        <v>15</v>
      </c>
      <c r="F483" s="15" t="s">
        <v>209</v>
      </c>
      <c r="G483" s="16">
        <v>200</v>
      </c>
      <c r="H483" s="23">
        <v>260</v>
      </c>
      <c r="I483" s="23"/>
      <c r="J483" s="23">
        <v>540</v>
      </c>
      <c r="K483" s="23">
        <v>540</v>
      </c>
    </row>
    <row r="484" spans="1:11" ht="75" hidden="1" x14ac:dyDescent="0.2">
      <c r="A484" s="5"/>
      <c r="B484" s="5" t="s">
        <v>94</v>
      </c>
      <c r="C484" s="15">
        <v>908</v>
      </c>
      <c r="D484" s="25" t="s">
        <v>46</v>
      </c>
      <c r="E484" s="25" t="s">
        <v>15</v>
      </c>
      <c r="F484" s="15" t="s">
        <v>198</v>
      </c>
      <c r="G484" s="16"/>
      <c r="H484" s="23">
        <f t="shared" ref="H484" si="187">H486</f>
        <v>100</v>
      </c>
      <c r="I484" s="23">
        <v>0</v>
      </c>
      <c r="J484" s="23">
        <f t="shared" ref="J484:K484" si="188">J486</f>
        <v>0</v>
      </c>
      <c r="K484" s="23">
        <f t="shared" si="188"/>
        <v>0</v>
      </c>
    </row>
    <row r="485" spans="1:11" ht="56.25" hidden="1" x14ac:dyDescent="0.2">
      <c r="A485" s="5"/>
      <c r="B485" s="5" t="s">
        <v>319</v>
      </c>
      <c r="C485" s="15">
        <v>908</v>
      </c>
      <c r="D485" s="25" t="s">
        <v>46</v>
      </c>
      <c r="E485" s="25" t="s">
        <v>15</v>
      </c>
      <c r="F485" s="15" t="s">
        <v>318</v>
      </c>
      <c r="G485" s="16"/>
      <c r="H485" s="23">
        <f t="shared" ref="H485:K486" si="189">H486</f>
        <v>100</v>
      </c>
      <c r="I485" s="23">
        <v>0</v>
      </c>
      <c r="J485" s="23">
        <f t="shared" si="189"/>
        <v>0</v>
      </c>
      <c r="K485" s="23">
        <f t="shared" si="189"/>
        <v>0</v>
      </c>
    </row>
    <row r="486" spans="1:11" ht="23.25" hidden="1" customHeight="1" x14ac:dyDescent="0.2">
      <c r="A486" s="5"/>
      <c r="B486" s="5" t="s">
        <v>333</v>
      </c>
      <c r="C486" s="15">
        <v>908</v>
      </c>
      <c r="D486" s="25" t="s">
        <v>46</v>
      </c>
      <c r="E486" s="25" t="s">
        <v>15</v>
      </c>
      <c r="F486" s="15" t="s">
        <v>317</v>
      </c>
      <c r="G486" s="16"/>
      <c r="H486" s="23">
        <f>H487</f>
        <v>100</v>
      </c>
      <c r="I486" s="23">
        <f t="shared" ref="I486" si="190">I487</f>
        <v>0</v>
      </c>
      <c r="J486" s="23">
        <f t="shared" si="189"/>
        <v>0</v>
      </c>
      <c r="K486" s="23">
        <f t="shared" si="189"/>
        <v>0</v>
      </c>
    </row>
    <row r="487" spans="1:11" ht="37.5" hidden="1" x14ac:dyDescent="0.2">
      <c r="A487" s="5"/>
      <c r="B487" s="5" t="s">
        <v>161</v>
      </c>
      <c r="C487" s="15">
        <v>908</v>
      </c>
      <c r="D487" s="25" t="s">
        <v>46</v>
      </c>
      <c r="E487" s="25" t="s">
        <v>15</v>
      </c>
      <c r="F487" s="15" t="s">
        <v>317</v>
      </c>
      <c r="G487" s="16">
        <v>200</v>
      </c>
      <c r="H487" s="23">
        <v>100</v>
      </c>
      <c r="I487" s="23">
        <v>0</v>
      </c>
      <c r="J487" s="23"/>
      <c r="K487" s="23"/>
    </row>
    <row r="488" spans="1:11" ht="56.25" x14ac:dyDescent="0.2">
      <c r="A488" s="5"/>
      <c r="B488" s="5" t="s">
        <v>286</v>
      </c>
      <c r="C488" s="15">
        <v>908</v>
      </c>
      <c r="D488" s="25" t="s">
        <v>46</v>
      </c>
      <c r="E488" s="25" t="s">
        <v>15</v>
      </c>
      <c r="F488" s="15" t="s">
        <v>285</v>
      </c>
      <c r="G488" s="16"/>
      <c r="H488" s="23">
        <f>H491+H489</f>
        <v>40</v>
      </c>
      <c r="I488" s="23">
        <f t="shared" ref="I488" si="191">I491+I489</f>
        <v>0</v>
      </c>
      <c r="J488" s="23">
        <f>J491+J489+J493</f>
        <v>40</v>
      </c>
      <c r="K488" s="23">
        <f>K491+K489+K493</f>
        <v>40</v>
      </c>
    </row>
    <row r="489" spans="1:11" ht="37.5" x14ac:dyDescent="0.2">
      <c r="A489" s="5"/>
      <c r="B489" s="5" t="s">
        <v>288</v>
      </c>
      <c r="C489" s="15">
        <v>908</v>
      </c>
      <c r="D489" s="25" t="s">
        <v>46</v>
      </c>
      <c r="E489" s="25" t="s">
        <v>15</v>
      </c>
      <c r="F489" s="15" t="s">
        <v>287</v>
      </c>
      <c r="G489" s="16"/>
      <c r="H489" s="23">
        <f t="shared" ref="H489:K489" si="192">H490</f>
        <v>25</v>
      </c>
      <c r="I489" s="23">
        <f t="shared" si="192"/>
        <v>0</v>
      </c>
      <c r="J489" s="23">
        <f t="shared" si="192"/>
        <v>25</v>
      </c>
      <c r="K489" s="23">
        <f t="shared" si="192"/>
        <v>25</v>
      </c>
    </row>
    <row r="490" spans="1:11" ht="37.5" x14ac:dyDescent="0.2">
      <c r="A490" s="5"/>
      <c r="B490" s="5" t="s">
        <v>161</v>
      </c>
      <c r="C490" s="15">
        <v>908</v>
      </c>
      <c r="D490" s="25" t="s">
        <v>46</v>
      </c>
      <c r="E490" s="25" t="s">
        <v>15</v>
      </c>
      <c r="F490" s="15" t="s">
        <v>287</v>
      </c>
      <c r="G490" s="16">
        <v>200</v>
      </c>
      <c r="H490" s="23">
        <v>25</v>
      </c>
      <c r="I490" s="23"/>
      <c r="J490" s="23">
        <v>25</v>
      </c>
      <c r="K490" s="23">
        <v>25</v>
      </c>
    </row>
    <row r="491" spans="1:11" ht="18.75" x14ac:dyDescent="0.2">
      <c r="A491" s="5"/>
      <c r="B491" s="5" t="s">
        <v>290</v>
      </c>
      <c r="C491" s="15">
        <v>908</v>
      </c>
      <c r="D491" s="25" t="s">
        <v>46</v>
      </c>
      <c r="E491" s="25" t="s">
        <v>15</v>
      </c>
      <c r="F491" s="15" t="s">
        <v>289</v>
      </c>
      <c r="G491" s="16"/>
      <c r="H491" s="23">
        <f t="shared" ref="H491:K491" si="193">H492</f>
        <v>15</v>
      </c>
      <c r="I491" s="23">
        <f t="shared" si="193"/>
        <v>0</v>
      </c>
      <c r="J491" s="23">
        <f t="shared" si="193"/>
        <v>15</v>
      </c>
      <c r="K491" s="23">
        <f t="shared" si="193"/>
        <v>15</v>
      </c>
    </row>
    <row r="492" spans="1:11" ht="37.5" x14ac:dyDescent="0.2">
      <c r="A492" s="5"/>
      <c r="B492" s="5" t="s">
        <v>161</v>
      </c>
      <c r="C492" s="15">
        <v>908</v>
      </c>
      <c r="D492" s="25" t="s">
        <v>46</v>
      </c>
      <c r="E492" s="25" t="s">
        <v>15</v>
      </c>
      <c r="F492" s="15" t="s">
        <v>289</v>
      </c>
      <c r="G492" s="16">
        <v>200</v>
      </c>
      <c r="H492" s="23">
        <v>15</v>
      </c>
      <c r="I492" s="23"/>
      <c r="J492" s="23">
        <v>15</v>
      </c>
      <c r="K492" s="23">
        <v>15</v>
      </c>
    </row>
    <row r="493" spans="1:11" ht="18.75" hidden="1" x14ac:dyDescent="0.2">
      <c r="A493" s="5"/>
      <c r="B493" s="5" t="s">
        <v>292</v>
      </c>
      <c r="C493" s="15">
        <v>908</v>
      </c>
      <c r="D493" s="15" t="s">
        <v>15</v>
      </c>
      <c r="E493" s="25" t="s">
        <v>48</v>
      </c>
      <c r="F493" s="15" t="s">
        <v>291</v>
      </c>
      <c r="G493" s="16"/>
      <c r="H493" s="23"/>
      <c r="I493" s="23"/>
      <c r="J493" s="23">
        <f>J494</f>
        <v>0</v>
      </c>
      <c r="K493" s="23">
        <f>K494</f>
        <v>0</v>
      </c>
    </row>
    <row r="494" spans="1:11" ht="37.5" hidden="1" x14ac:dyDescent="0.2">
      <c r="A494" s="5"/>
      <c r="B494" s="5" t="s">
        <v>161</v>
      </c>
      <c r="C494" s="15">
        <v>908</v>
      </c>
      <c r="D494" s="15" t="s">
        <v>15</v>
      </c>
      <c r="E494" s="25" t="s">
        <v>48</v>
      </c>
      <c r="F494" s="15" t="s">
        <v>291</v>
      </c>
      <c r="G494" s="16">
        <v>200</v>
      </c>
      <c r="H494" s="23"/>
      <c r="I494" s="23"/>
      <c r="J494" s="23">
        <v>0</v>
      </c>
      <c r="K494" s="23">
        <v>0</v>
      </c>
    </row>
    <row r="495" spans="1:11" ht="18.75" x14ac:dyDescent="0.2">
      <c r="A495" s="5"/>
      <c r="B495" s="5" t="s">
        <v>108</v>
      </c>
      <c r="C495" s="15">
        <v>908</v>
      </c>
      <c r="D495" s="25" t="s">
        <v>41</v>
      </c>
      <c r="E495" s="25"/>
      <c r="F495" s="15"/>
      <c r="G495" s="16"/>
      <c r="H495" s="23">
        <f t="shared" ref="H495:K497" si="194">H496</f>
        <v>2500</v>
      </c>
      <c r="I495" s="23">
        <f t="shared" si="194"/>
        <v>0</v>
      </c>
      <c r="J495" s="23">
        <f t="shared" si="194"/>
        <v>5190.7</v>
      </c>
      <c r="K495" s="23">
        <f t="shared" si="194"/>
        <v>0</v>
      </c>
    </row>
    <row r="496" spans="1:11" ht="18.75" x14ac:dyDescent="0.2">
      <c r="A496" s="5"/>
      <c r="B496" s="5" t="s">
        <v>109</v>
      </c>
      <c r="C496" s="15">
        <v>908</v>
      </c>
      <c r="D496" s="25" t="s">
        <v>41</v>
      </c>
      <c r="E496" s="25" t="s">
        <v>20</v>
      </c>
      <c r="F496" s="15"/>
      <c r="G496" s="16"/>
      <c r="H496" s="23">
        <f t="shared" si="194"/>
        <v>2500</v>
      </c>
      <c r="I496" s="23">
        <f t="shared" si="194"/>
        <v>0</v>
      </c>
      <c r="J496" s="23">
        <f t="shared" si="194"/>
        <v>5190.7</v>
      </c>
      <c r="K496" s="23">
        <f t="shared" si="194"/>
        <v>0</v>
      </c>
    </row>
    <row r="497" spans="1:22" ht="37.5" x14ac:dyDescent="0.2">
      <c r="A497" s="5"/>
      <c r="B497" s="5" t="s">
        <v>71</v>
      </c>
      <c r="C497" s="15">
        <v>908</v>
      </c>
      <c r="D497" s="25" t="s">
        <v>41</v>
      </c>
      <c r="E497" s="25" t="s">
        <v>20</v>
      </c>
      <c r="F497" s="15" t="s">
        <v>152</v>
      </c>
      <c r="G497" s="16"/>
      <c r="H497" s="23">
        <f t="shared" si="194"/>
        <v>2500</v>
      </c>
      <c r="I497" s="23">
        <f t="shared" si="194"/>
        <v>0</v>
      </c>
      <c r="J497" s="23">
        <f t="shared" si="194"/>
        <v>5190.7</v>
      </c>
      <c r="K497" s="23">
        <f t="shared" si="194"/>
        <v>0</v>
      </c>
    </row>
    <row r="498" spans="1:22" ht="34.5" customHeight="1" x14ac:dyDescent="0.2">
      <c r="A498" s="5"/>
      <c r="B498" s="5" t="s">
        <v>110</v>
      </c>
      <c r="C498" s="15">
        <v>908</v>
      </c>
      <c r="D498" s="25" t="s">
        <v>41</v>
      </c>
      <c r="E498" s="25" t="s">
        <v>20</v>
      </c>
      <c r="F498" s="15" t="s">
        <v>277</v>
      </c>
      <c r="G498" s="16"/>
      <c r="H498" s="23">
        <f>H500</f>
        <v>2500</v>
      </c>
      <c r="I498" s="23">
        <f>I500</f>
        <v>0</v>
      </c>
      <c r="J498" s="23">
        <f>J500+J499</f>
        <v>5190.7</v>
      </c>
      <c r="K498" s="23">
        <f>K500+K499</f>
        <v>0</v>
      </c>
    </row>
    <row r="499" spans="1:22" ht="0.75" hidden="1" customHeight="1" x14ac:dyDescent="0.2">
      <c r="A499" s="5"/>
      <c r="B499" s="5"/>
      <c r="C499" s="15"/>
      <c r="D499" s="25"/>
      <c r="E499" s="25"/>
      <c r="F499" s="15"/>
      <c r="G499" s="16">
        <v>200</v>
      </c>
      <c r="H499" s="23"/>
      <c r="I499" s="23"/>
      <c r="J499" s="23">
        <v>0</v>
      </c>
      <c r="K499" s="23">
        <v>0</v>
      </c>
    </row>
    <row r="500" spans="1:22" ht="18.75" x14ac:dyDescent="0.2">
      <c r="A500" s="5"/>
      <c r="B500" s="5" t="s">
        <v>18</v>
      </c>
      <c r="C500" s="15">
        <v>908</v>
      </c>
      <c r="D500" s="25" t="s">
        <v>41</v>
      </c>
      <c r="E500" s="25" t="s">
        <v>20</v>
      </c>
      <c r="F500" s="15" t="s">
        <v>277</v>
      </c>
      <c r="G500" s="16">
        <v>800</v>
      </c>
      <c r="H500" s="23">
        <v>2500</v>
      </c>
      <c r="I500" s="23"/>
      <c r="J500" s="23">
        <v>5190.7</v>
      </c>
      <c r="K500" s="23">
        <v>0</v>
      </c>
    </row>
    <row r="501" spans="1:22" ht="18.75" x14ac:dyDescent="0.2">
      <c r="A501" s="5"/>
      <c r="B501" s="21" t="s">
        <v>53</v>
      </c>
      <c r="C501" s="20" t="s">
        <v>0</v>
      </c>
      <c r="D501" s="20" t="s">
        <v>0</v>
      </c>
      <c r="E501" s="20" t="s">
        <v>0</v>
      </c>
      <c r="F501" s="20" t="s">
        <v>0</v>
      </c>
      <c r="G501" s="22" t="s">
        <v>0</v>
      </c>
      <c r="H501" s="24" t="e">
        <f t="shared" ref="H501:M501" si="195">H8+H19+H94+H123+H297+H311</f>
        <v>#REF!</v>
      </c>
      <c r="I501" s="24" t="e">
        <f t="shared" si="195"/>
        <v>#REF!</v>
      </c>
      <c r="J501" s="24">
        <f t="shared" si="195"/>
        <v>828124.79999999993</v>
      </c>
      <c r="K501" s="24">
        <f t="shared" si="195"/>
        <v>853456.79999999993</v>
      </c>
      <c r="L501" s="24">
        <f t="shared" si="195"/>
        <v>366299.79999999993</v>
      </c>
      <c r="M501" s="24">
        <f t="shared" si="195"/>
        <v>383154</v>
      </c>
      <c r="N501" s="2">
        <f>J501-L501</f>
        <v>461825</v>
      </c>
      <c r="O501" s="2">
        <f>K501-M501</f>
        <v>470302.79999999993</v>
      </c>
      <c r="P501" s="24">
        <f>P8+P19+P94+P123+P297+P311</f>
        <v>390985.6</v>
      </c>
      <c r="Q501" s="24">
        <f>Q8+Q19+Q94+Q123+Q297+Q311</f>
        <v>403497.89999999997</v>
      </c>
    </row>
    <row r="502" spans="1:22" ht="0.75" customHeight="1" x14ac:dyDescent="0.2"/>
    <row r="503" spans="1:22" x14ac:dyDescent="0.2">
      <c r="J503" s="2"/>
    </row>
    <row r="504" spans="1:22" ht="63" customHeight="1" x14ac:dyDescent="0.2">
      <c r="B504" s="1" t="s">
        <v>400</v>
      </c>
      <c r="H504" s="1" t="s">
        <v>351</v>
      </c>
      <c r="I504" s="1">
        <v>601.29999999999995</v>
      </c>
      <c r="J504" s="36" t="s">
        <v>449</v>
      </c>
      <c r="K504" s="36"/>
      <c r="P504" s="2">
        <f>J501-P501</f>
        <v>437139.19999999995</v>
      </c>
      <c r="Q504" s="2">
        <f>K501-Q501</f>
        <v>449958.89999999997</v>
      </c>
      <c r="R504" s="36" t="s">
        <v>457</v>
      </c>
      <c r="S504" s="36"/>
      <c r="T504" s="36"/>
      <c r="U504" s="36"/>
      <c r="V504" s="36"/>
    </row>
    <row r="505" spans="1:22" x14ac:dyDescent="0.2">
      <c r="C505" s="2"/>
      <c r="H505" s="1" t="s">
        <v>352</v>
      </c>
      <c r="I505" s="1">
        <v>251766.5</v>
      </c>
    </row>
    <row r="506" spans="1:22" x14ac:dyDescent="0.2">
      <c r="H506" s="1" t="s">
        <v>353</v>
      </c>
      <c r="I506" s="1">
        <v>87147.8</v>
      </c>
      <c r="J506" s="1">
        <v>436830.4</v>
      </c>
      <c r="K506" s="1">
        <v>449650.1</v>
      </c>
      <c r="P506" s="2">
        <f>J506-P504</f>
        <v>-308.79999999993015</v>
      </c>
      <c r="Q506" s="2">
        <f>K506-Q504</f>
        <v>-308.79999999998836</v>
      </c>
    </row>
    <row r="507" spans="1:22" x14ac:dyDescent="0.2">
      <c r="H507" s="1" t="s">
        <v>354</v>
      </c>
      <c r="I507" s="1">
        <v>965.7</v>
      </c>
    </row>
    <row r="508" spans="1:22" x14ac:dyDescent="0.2">
      <c r="H508" s="1" t="s">
        <v>355</v>
      </c>
      <c r="I508" s="1">
        <v>4795.6000000000004</v>
      </c>
    </row>
    <row r="509" spans="1:22" x14ac:dyDescent="0.2">
      <c r="I509" s="1">
        <f>SUM(I504:I508)</f>
        <v>345276.89999999997</v>
      </c>
    </row>
  </sheetData>
  <autoFilter ref="A7:K501">
    <sortState ref="A189:K190">
      <sortCondition ref="F6:F420"/>
    </sortState>
  </autoFilter>
  <mergeCells count="7">
    <mergeCell ref="D1:K1"/>
    <mergeCell ref="D2:K3"/>
    <mergeCell ref="R504:V504"/>
    <mergeCell ref="J504:K504"/>
    <mergeCell ref="B5:G5"/>
    <mergeCell ref="A6:K6"/>
    <mergeCell ref="A4:K4"/>
  </mergeCells>
  <pageMargins left="0.70866141732283472" right="0.70866141732283472" top="0.74803149606299213" bottom="0.35433070866141736" header="0.31496062992125984" footer="0.31496062992125984"/>
  <pageSetup paperSize="9" scale="46" fitToHeight="0" orientation="portrait" useFirstPageNumber="1" r:id="rId1"/>
  <headerFooter>
    <oddHeader xml:space="preserve">&amp;CСтраница &amp;P </oddHeader>
  </headerFooter>
  <rowBreaks count="2" manualBreakCount="2">
    <brk id="171" max="10" man="1"/>
    <brk id="21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2024-2025</vt:lpstr>
      <vt:lpstr>Лист1</vt:lpstr>
      <vt:lpstr>'2024-2025'!Область_печати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2023-02-28T12:52:08Z</dcterms:modified>
</cp:coreProperties>
</file>