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00"/>
  </bookViews>
  <sheets>
    <sheet name="Лист 1" sheetId="2" r:id="rId1"/>
  </sheets>
  <definedNames>
    <definedName name="_xlnm._FilterDatabase" localSheetId="0" hidden="1">'Лист 1'!$A$4:$G$52</definedName>
    <definedName name="_xlnm.Print_Area" localSheetId="0">'Лист 1'!$A$1:$K$59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2" l="1"/>
  <c r="H51" i="2"/>
  <c r="K56" i="2"/>
  <c r="J56" i="2"/>
  <c r="I43" i="2"/>
  <c r="H43" i="2"/>
  <c r="J46" i="2"/>
  <c r="K46" i="2"/>
  <c r="N55" i="2" l="1"/>
  <c r="M55" i="2"/>
  <c r="N53" i="2"/>
  <c r="M53" i="2"/>
  <c r="N52" i="2"/>
  <c r="M52" i="2"/>
  <c r="K52" i="2"/>
  <c r="J52" i="2"/>
  <c r="L51" i="2"/>
  <c r="N51" i="2" s="1"/>
  <c r="K51" i="2"/>
  <c r="G51" i="2"/>
  <c r="N50" i="2"/>
  <c r="M50" i="2"/>
  <c r="K50" i="2"/>
  <c r="J50" i="2"/>
  <c r="L49" i="2"/>
  <c r="N49" i="2" s="1"/>
  <c r="H49" i="2"/>
  <c r="K49" i="2" s="1"/>
  <c r="G49" i="2"/>
  <c r="N48" i="2"/>
  <c r="M48" i="2"/>
  <c r="K48" i="2"/>
  <c r="J48" i="2"/>
  <c r="L47" i="2"/>
  <c r="N47" i="2" s="1"/>
  <c r="K47" i="2"/>
  <c r="I47" i="2"/>
  <c r="J47" i="2" s="1"/>
  <c r="H47" i="2"/>
  <c r="G47" i="2"/>
  <c r="L45" i="2"/>
  <c r="N45" i="2" s="1"/>
  <c r="K45" i="2"/>
  <c r="J45" i="2"/>
  <c r="N44" i="2"/>
  <c r="M44" i="2"/>
  <c r="K44" i="2"/>
  <c r="J44" i="2"/>
  <c r="G43" i="2"/>
  <c r="N42" i="2"/>
  <c r="M42" i="2"/>
  <c r="K42" i="2"/>
  <c r="J42" i="2"/>
  <c r="N41" i="2"/>
  <c r="M41" i="2"/>
  <c r="K41" i="2"/>
  <c r="J41" i="2"/>
  <c r="N40" i="2"/>
  <c r="M40" i="2"/>
  <c r="K40" i="2"/>
  <c r="J40" i="2"/>
  <c r="N39" i="2"/>
  <c r="M39" i="2"/>
  <c r="K39" i="2"/>
  <c r="J39" i="2"/>
  <c r="L38" i="2"/>
  <c r="I38" i="2"/>
  <c r="H38" i="2"/>
  <c r="N38" i="2" s="1"/>
  <c r="G38" i="2"/>
  <c r="N37" i="2"/>
  <c r="M37" i="2"/>
  <c r="K37" i="2"/>
  <c r="J37" i="2"/>
  <c r="N36" i="2"/>
  <c r="M36" i="2"/>
  <c r="K36" i="2"/>
  <c r="J36" i="2"/>
  <c r="L35" i="2"/>
  <c r="N35" i="2" s="1"/>
  <c r="I35" i="2"/>
  <c r="H35" i="2"/>
  <c r="G35" i="2"/>
  <c r="N34" i="2"/>
  <c r="M34" i="2"/>
  <c r="K34" i="2"/>
  <c r="J34" i="2"/>
  <c r="N33" i="2"/>
  <c r="M33" i="2"/>
  <c r="K33" i="2"/>
  <c r="J33" i="2"/>
  <c r="N32" i="2"/>
  <c r="M32" i="2"/>
  <c r="K32" i="2"/>
  <c r="J32" i="2"/>
  <c r="N31" i="2"/>
  <c r="M31" i="2"/>
  <c r="K31" i="2"/>
  <c r="J31" i="2"/>
  <c r="N30" i="2"/>
  <c r="M30" i="2"/>
  <c r="K30" i="2"/>
  <c r="J30" i="2"/>
  <c r="L29" i="2"/>
  <c r="I29" i="2"/>
  <c r="H29" i="2"/>
  <c r="G29" i="2"/>
  <c r="N28" i="2"/>
  <c r="M28" i="2"/>
  <c r="K28" i="2"/>
  <c r="J28" i="2"/>
  <c r="N27" i="2"/>
  <c r="M27" i="2"/>
  <c r="K27" i="2"/>
  <c r="J27" i="2"/>
  <c r="N26" i="2"/>
  <c r="M26" i="2"/>
  <c r="K26" i="2"/>
  <c r="J26" i="2"/>
  <c r="N25" i="2"/>
  <c r="M25" i="2"/>
  <c r="K25" i="2"/>
  <c r="J25" i="2"/>
  <c r="N24" i="2"/>
  <c r="L24" i="2"/>
  <c r="M24" i="2" s="1"/>
  <c r="I24" i="2"/>
  <c r="J24" i="2" s="1"/>
  <c r="H24" i="2"/>
  <c r="G24" i="2"/>
  <c r="N23" i="2"/>
  <c r="M23" i="2"/>
  <c r="K23" i="2"/>
  <c r="J23" i="2"/>
  <c r="N22" i="2"/>
  <c r="M22" i="2"/>
  <c r="K22" i="2"/>
  <c r="J22" i="2"/>
  <c r="N21" i="2"/>
  <c r="M21" i="2"/>
  <c r="K21" i="2"/>
  <c r="J21" i="2"/>
  <c r="N20" i="2"/>
  <c r="M20" i="2"/>
  <c r="K20" i="2"/>
  <c r="J20" i="2"/>
  <c r="M19" i="2"/>
  <c r="L19" i="2"/>
  <c r="I19" i="2"/>
  <c r="K19" i="2" s="1"/>
  <c r="H19" i="2"/>
  <c r="N19" i="2" s="1"/>
  <c r="G19" i="2"/>
  <c r="N18" i="2"/>
  <c r="M18" i="2"/>
  <c r="K18" i="2"/>
  <c r="H18" i="2"/>
  <c r="J18" i="2" s="1"/>
  <c r="M17" i="2"/>
  <c r="L17" i="2"/>
  <c r="I17" i="2"/>
  <c r="H17" i="2"/>
  <c r="N17" i="2" s="1"/>
  <c r="G17" i="2"/>
  <c r="N16" i="2"/>
  <c r="M16" i="2"/>
  <c r="K16" i="2"/>
  <c r="J16" i="2"/>
  <c r="L15" i="2"/>
  <c r="N15" i="2" s="1"/>
  <c r="K15" i="2"/>
  <c r="H15" i="2"/>
  <c r="J15" i="2" s="1"/>
  <c r="G15" i="2"/>
  <c r="N14" i="2"/>
  <c r="M14" i="2"/>
  <c r="K14" i="2"/>
  <c r="J14" i="2"/>
  <c r="N13" i="2"/>
  <c r="M13" i="2"/>
  <c r="K13" i="2"/>
  <c r="J13" i="2"/>
  <c r="N12" i="2"/>
  <c r="M12" i="2"/>
  <c r="K12" i="2"/>
  <c r="J12" i="2"/>
  <c r="N11" i="2"/>
  <c r="M11" i="2"/>
  <c r="K11" i="2"/>
  <c r="J11" i="2"/>
  <c r="N10" i="2"/>
  <c r="M10" i="2"/>
  <c r="K10" i="2"/>
  <c r="J10" i="2"/>
  <c r="N9" i="2"/>
  <c r="M9" i="2"/>
  <c r="K9" i="2"/>
  <c r="J9" i="2"/>
  <c r="N8" i="2"/>
  <c r="M8" i="2"/>
  <c r="K8" i="2"/>
  <c r="J8" i="2"/>
  <c r="N7" i="2"/>
  <c r="M7" i="2"/>
  <c r="K7" i="2"/>
  <c r="J7" i="2"/>
  <c r="L6" i="2"/>
  <c r="I6" i="2"/>
  <c r="H6" i="2"/>
  <c r="G6" i="2"/>
  <c r="L5" i="2" l="1"/>
  <c r="K24" i="2"/>
  <c r="M35" i="2"/>
  <c r="M51" i="2"/>
  <c r="L43" i="2"/>
  <c r="M45" i="2"/>
  <c r="M47" i="2"/>
  <c r="J49" i="2"/>
  <c r="M49" i="2"/>
  <c r="M6" i="2"/>
  <c r="M15" i="2"/>
  <c r="J17" i="2"/>
  <c r="M29" i="2"/>
  <c r="J51" i="2"/>
  <c r="J35" i="2"/>
  <c r="G5" i="2"/>
  <c r="J19" i="2"/>
  <c r="J38" i="2"/>
  <c r="K38" i="2"/>
  <c r="M38" i="2"/>
  <c r="K35" i="2"/>
  <c r="K17" i="2"/>
  <c r="N6" i="2"/>
  <c r="K6" i="2"/>
  <c r="J6" i="2"/>
  <c r="N29" i="2"/>
  <c r="K43" i="2"/>
  <c r="J29" i="2"/>
  <c r="K29" i="2"/>
  <c r="H5" i="2"/>
  <c r="M43" i="2"/>
  <c r="N43" i="2"/>
  <c r="I5" i="2"/>
  <c r="J43" i="2"/>
  <c r="M5" i="2" l="1"/>
  <c r="N5" i="2"/>
  <c r="K5" i="2"/>
  <c r="J5" i="2"/>
</calcChain>
</file>

<file path=xl/sharedStrings.xml><?xml version="1.0" encoding="utf-8"?>
<sst xmlns="http://schemas.openxmlformats.org/spreadsheetml/2006/main" count="198" uniqueCount="81">
  <si>
    <t>тысяч рублей</t>
  </si>
  <si>
    <t>Наименование</t>
  </si>
  <si>
    <t>Код прямого получателя</t>
  </si>
  <si>
    <t>Раздел</t>
  </si>
  <si>
    <t>Подраздел</t>
  </si>
  <si>
    <t>Целевая статья расходов</t>
  </si>
  <si>
    <t>Вид расходов</t>
  </si>
  <si>
    <t>Сумма на 2015 год</t>
  </si>
  <si>
    <t>Отклонение       (+;-)</t>
  </si>
  <si>
    <t>Процент исполнения к уточненному плану</t>
  </si>
  <si>
    <t>Фактическое исполнение на 01.10.2023 год</t>
  </si>
  <si>
    <t>ВСЕГО</t>
  </si>
  <si>
    <t>Общегосударственные расходы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</si>
  <si>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</si>
  <si>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</si>
  <si>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</si>
  <si>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</si>
  <si>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</si>
  <si>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</si>
  <si>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</si>
  <si>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</si>
  <si>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</si>
  <si>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</si>
  <si>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</si>
  <si>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</si>
  <si>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выборов, референдумов</t>
  </si>
  <si>
    <t>07</t>
  </si>
  <si>
    <t>Резервные фонды</t>
  </si>
  <si>
    <t>11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</si>
  <si>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</si>
  <si>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</si>
  <si>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</si>
  <si>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</si>
  <si>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</si>
  <si>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</si>
  <si>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</si>
  <si>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Транспорт</t>
  </si>
  <si>
    <t>08</t>
  </si>
  <si>
    <t xml:space="preserve">Дорожное хозяйство 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</si>
  <si>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</si>
  <si>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</si>
  <si>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</si>
  <si>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</si>
  <si>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</si>
  <si>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</si>
  <si>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</si>
  <si>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</si>
  <si>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</si>
  <si>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</si>
  <si>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</si>
  <si>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</si>
  <si>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</si>
  <si>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</si>
  <si>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</si>
  <si>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</si>
  <si>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</si>
  <si>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</si>
  <si>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10</t>
  </si>
  <si>
    <t>Социальное обеспечение населения</t>
  </si>
  <si>
    <t>Охрана семьи и детства</t>
  </si>
  <si>
    <t xml:space="preserve">Другие вопросы в области социальной политики 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</si>
  <si>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</si>
  <si>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</si>
  <si>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</si>
  <si>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</si>
  <si>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</si>
  <si>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</si>
  <si>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</si>
  <si>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</si>
  <si>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</si>
  <si>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</si>
  <si>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</si>
  <si>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</si>
  <si>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Иные межбюджетные трансферты</t>
  </si>
  <si>
    <t>Прочие межбюджетные трансферты общего характера</t>
  </si>
  <si>
    <t xml:space="preserve">Управляющая делами Совета народных депутатов  муниципального образования "Гиагинский район" </t>
  </si>
  <si>
    <t>М.А.Бондаренко</t>
  </si>
  <si>
    <t xml:space="preserve">   Приложение № 3 к отчету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</si>
  <si>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Уточненный план на 01.07.2024 год</t>
  </si>
  <si>
    <t>Фактическое исполнение на 01.07.2024 год</t>
  </si>
  <si>
    <t>Распределение бюджетных ассигнований бюджета муниципального образования "Гиагинский район"за 1 полугодие 2024 год по разделам и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</si>
</sst>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_ "/>
    <numFmt numFmtId="165" formatCode="#\ ##0.0"/>
    <numFmt numFmtId="166" formatCode="#\ ##0.0_ "/>
    <numFmt numFmtId="167" formatCode="0.0"/>
  </numFmts>
  <fonts count="13">
    <font>
      <sz val="10"/>
      <color rgb="FF000000"/>
      <name val="Times New Roman"/>
      <charset val="13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80">
    <xf numFmtId="0" fontId="0" fillId="0" borderId="0" xfId="0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165" fontId="4" fillId="2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right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vertical="top" wrapText="1"/>
    </xf>
    <xf numFmtId="167" fontId="1" fillId="0" borderId="1" xfId="0" applyNumberFormat="1" applyFont="1" applyFill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 applyBorder="1" applyAlignment="1">
      <alignment horizontal="right" vertical="center" wrapText="1"/>
    </xf>
    <xf numFmtId="167" fontId="2" fillId="0" borderId="1" xfId="0" applyNumberFormat="1" applyFont="1" applyFill="1" applyBorder="1" applyAlignment="1">
      <alignment vertical="top" wrapText="1"/>
    </xf>
    <xf numFmtId="165" fontId="4" fillId="0" borderId="0" xfId="0" applyNumberFormat="1" applyFont="1" applyFill="1" applyBorder="1" applyAlignment="1">
      <alignment horizontal="right" vertical="top" wrapText="1"/>
    </xf>
    <xf numFmtId="165" fontId="4" fillId="0" borderId="0" xfId="0" applyNumberFormat="1" applyFont="1" applyFill="1" applyBorder="1" applyAlignment="1">
      <alignment vertical="top" wrapText="1"/>
    </xf>
    <xf numFmtId="165" fontId="7" fillId="0" borderId="0" xfId="0" applyNumberFormat="1" applyFont="1" applyFill="1" applyBorder="1" applyAlignment="1">
      <alignment horizontal="right" vertical="top" wrapText="1"/>
    </xf>
    <xf numFmtId="165" fontId="5" fillId="0" borderId="0" xfId="0" applyNumberFormat="1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167" fontId="2" fillId="0" borderId="0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5" fontId="0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right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0"/>
  <sheetViews>
    <sheetView tabSelected="1" view="pageBreakPreview" zoomScaleNormal="100" workbookViewId="0">
      <selection activeCell="A3" sqref="A3:N3"/>
    </sheetView>
  </sheetViews>
  <sheetFormatPr defaultColWidth="9" defaultRowHeight="12.75"/>
  <cols>
    <col min="1" max="1" width="106.6640625" customWidth="1"/>
    <col min="2" max="2" width="0.1640625" hidden="1" customWidth="1"/>
    <col min="3" max="3" width="9.33203125" customWidth="1"/>
    <col min="4" max="4" width="11" customWidth="1"/>
    <col min="5" max="7" width="0.1640625" hidden="1" customWidth="1"/>
    <col min="8" max="8" width="13.6640625" customWidth="1"/>
    <col min="9" max="9" width="16.6640625" customWidth="1"/>
    <col min="10" max="10" width="13.6640625" customWidth="1"/>
    <col min="11" max="11" width="12.83203125" style="1" customWidth="1"/>
    <col min="12" max="12" width="16" hidden="1" customWidth="1"/>
    <col min="13" max="13" width="15.33203125" hidden="1" customWidth="1"/>
    <col min="14" max="14" width="15" style="2" hidden="1" customWidth="1"/>
    <col min="15" max="15" width="15" style="2" customWidth="1"/>
    <col min="16" max="16" width="17.5" style="2" customWidth="1"/>
    <col min="17" max="17" width="9.33203125" customWidth="1"/>
    <col min="19" max="19" width="12"/>
  </cols>
  <sheetData>
    <row r="1" spans="1:17" ht="34.5" customHeight="1">
      <c r="C1" s="71" t="s">
        <v>77</v>
      </c>
      <c r="D1" s="72"/>
      <c r="E1" s="72"/>
      <c r="F1" s="72"/>
      <c r="G1" s="72"/>
      <c r="H1" s="72"/>
      <c r="I1" s="72"/>
      <c r="J1" s="72"/>
      <c r="K1" s="72"/>
      <c r="L1" s="72"/>
      <c r="M1" s="73"/>
    </row>
    <row r="2" spans="1:17" ht="39" customHeight="1">
      <c r="A2" s="74" t="s">
        <v>80</v>
      </c>
      <c r="B2" s="74"/>
      <c r="C2" s="74"/>
      <c r="D2" s="74"/>
      <c r="E2" s="74"/>
      <c r="F2" s="74"/>
      <c r="G2" s="74"/>
      <c r="H2" s="74"/>
      <c r="I2" s="74"/>
      <c r="J2" s="74"/>
      <c r="K2" s="75"/>
      <c r="L2" s="74"/>
      <c r="M2" s="74"/>
      <c r="N2" s="74"/>
      <c r="O2" s="3"/>
      <c r="P2" s="3"/>
      <c r="Q2" s="44"/>
    </row>
    <row r="3" spans="1:17" ht="15" customHeight="1">
      <c r="A3" s="76" t="s">
        <v>0</v>
      </c>
      <c r="B3" s="76"/>
      <c r="C3" s="76"/>
      <c r="D3" s="76"/>
      <c r="E3" s="76"/>
      <c r="F3" s="76"/>
      <c r="G3" s="76"/>
      <c r="H3" s="76"/>
      <c r="I3" s="76"/>
      <c r="J3" s="76"/>
      <c r="K3" s="77"/>
      <c r="L3" s="76"/>
      <c r="M3" s="76"/>
      <c r="N3" s="76"/>
      <c r="O3" s="4"/>
      <c r="P3" s="4"/>
      <c r="Q3" s="44"/>
    </row>
    <row r="4" spans="1:17" ht="65.25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69" t="s">
        <v>78</v>
      </c>
      <c r="I4" s="5" t="s">
        <v>79</v>
      </c>
      <c r="J4" s="47" t="s">
        <v>8</v>
      </c>
      <c r="K4" s="47" t="s">
        <v>9</v>
      </c>
      <c r="L4" s="5" t="s">
        <v>10</v>
      </c>
      <c r="M4" s="47" t="s">
        <v>8</v>
      </c>
      <c r="N4" s="47" t="s">
        <v>9</v>
      </c>
      <c r="O4" s="48"/>
      <c r="P4" s="49"/>
      <c r="Q4" s="44"/>
    </row>
    <row r="5" spans="1:17" ht="19.5" customHeight="1">
      <c r="A5" s="6" t="s">
        <v>11</v>
      </c>
      <c r="B5" s="7"/>
      <c r="C5" s="7"/>
      <c r="D5" s="7"/>
      <c r="E5" s="7"/>
      <c r="F5" s="7"/>
      <c r="G5" s="8">
        <f>G6+G15+G17+G19+G24+G29+G35+G38+G43+G47+G49+G51</f>
        <v>206609.10000000003</v>
      </c>
      <c r="H5" s="8">
        <f>H6+H17+H19+H24+H29+H35+H38+H43+H47+H49+H51</f>
        <v>1019025.54328</v>
      </c>
      <c r="I5" s="8">
        <f>I6+I17+I19+I24+I29+I35+I38+I43+I51+I47</f>
        <v>536398.39017000014</v>
      </c>
      <c r="J5" s="8">
        <f>I5-H5</f>
        <v>-482627.15310999984</v>
      </c>
      <c r="K5" s="50">
        <f>I5/H5*100</f>
        <v>52.63836551569274</v>
      </c>
      <c r="L5" s="8">
        <f>L6+L15+L17+L19+L24+L29+L35+L38+L43+L47+L49+L51+P48</f>
        <v>681861.46826000011</v>
      </c>
      <c r="M5" s="8">
        <f t="shared" ref="M5:M52" si="0">L5-H5</f>
        <v>-337164.07501999987</v>
      </c>
      <c r="N5" s="51">
        <f t="shared" ref="N5:N52" si="1">L5/H5*100</f>
        <v>66.913088956067853</v>
      </c>
      <c r="O5" s="52"/>
      <c r="P5" s="53"/>
      <c r="Q5" s="44"/>
    </row>
    <row r="6" spans="1:17" ht="19.5" customHeight="1">
      <c r="A6" s="6" t="s">
        <v>12</v>
      </c>
      <c r="B6" s="9"/>
      <c r="C6" s="10" t="s">
        <v>13</v>
      </c>
      <c r="D6" s="9"/>
      <c r="E6" s="9"/>
      <c r="F6" s="9"/>
      <c r="G6" s="11">
        <f>G7+G8+G9+G11+G12+G13+G14</f>
        <v>47179.9</v>
      </c>
      <c r="H6" s="11">
        <f>H7+H8+H9+H11+H12+H13+H14+H10</f>
        <v>82422.343000000008</v>
      </c>
      <c r="I6" s="11">
        <f>I7+I8+I9+I11+I12+I13+I14</f>
        <v>32188.195290000003</v>
      </c>
      <c r="J6" s="8">
        <f t="shared" ref="J6:J52" si="2">I6-H6</f>
        <v>-50234.147710000005</v>
      </c>
      <c r="K6" s="50">
        <f t="shared" ref="K6:K52" si="3">I6/H6*100</f>
        <v>39.052754530406879</v>
      </c>
      <c r="L6" s="11">
        <f>L7+L8+L9+L11+L12+L13+L14+L10</f>
        <v>48639.850630000001</v>
      </c>
      <c r="M6" s="8">
        <f t="shared" si="0"/>
        <v>-33782.492370000007</v>
      </c>
      <c r="N6" s="51">
        <f t="shared" si="1"/>
        <v>59.012943407832985</v>
      </c>
      <c r="O6" s="52"/>
      <c r="P6" s="54"/>
      <c r="Q6" s="44"/>
    </row>
    <row r="7" spans="1:17" ht="35.25" customHeight="1">
      <c r="A7" s="12" t="s">
        <v>14</v>
      </c>
      <c r="B7" s="13">
        <v>908</v>
      </c>
      <c r="C7" s="13" t="s">
        <v>13</v>
      </c>
      <c r="D7" s="13" t="s">
        <v>15</v>
      </c>
      <c r="E7" s="13" t="s">
        <v>16</v>
      </c>
      <c r="F7" s="14" t="s">
        <v>16</v>
      </c>
      <c r="G7" s="15">
        <v>1047.9000000000001</v>
      </c>
      <c r="H7" s="16">
        <v>1750.3</v>
      </c>
      <c r="I7" s="16">
        <v>739.14390000000003</v>
      </c>
      <c r="J7" s="15">
        <f t="shared" si="2"/>
        <v>-1011.1560999999999</v>
      </c>
      <c r="K7" s="55">
        <f t="shared" si="3"/>
        <v>42.229554933439985</v>
      </c>
      <c r="L7" s="16">
        <v>1707.9307100000001</v>
      </c>
      <c r="M7" s="8">
        <f t="shared" si="0"/>
        <v>-42.369289999999864</v>
      </c>
      <c r="N7" s="51">
        <f t="shared" si="1"/>
        <v>97.579312689253285</v>
      </c>
      <c r="O7" s="52"/>
      <c r="P7" s="56"/>
      <c r="Q7" s="44"/>
    </row>
    <row r="8" spans="1:17" ht="33" customHeight="1">
      <c r="A8" s="12" t="s">
        <v>17</v>
      </c>
      <c r="B8" s="13">
        <v>901</v>
      </c>
      <c r="C8" s="13" t="s">
        <v>13</v>
      </c>
      <c r="D8" s="13" t="s">
        <v>18</v>
      </c>
      <c r="E8" s="13" t="s">
        <v>16</v>
      </c>
      <c r="F8" s="14" t="s">
        <v>16</v>
      </c>
      <c r="G8" s="15">
        <v>1590.3</v>
      </c>
      <c r="H8" s="16">
        <v>4499.2</v>
      </c>
      <c r="I8" s="16">
        <v>2344.03584</v>
      </c>
      <c r="J8" s="15">
        <f t="shared" si="2"/>
        <v>-2155.1641599999998</v>
      </c>
      <c r="K8" s="55">
        <f t="shared" si="3"/>
        <v>52.098947368421058</v>
      </c>
      <c r="L8" s="16">
        <v>2981.2687799999999</v>
      </c>
      <c r="M8" s="8">
        <f t="shared" si="0"/>
        <v>-1517.9312199999999</v>
      </c>
      <c r="N8" s="51">
        <f t="shared" si="1"/>
        <v>66.262197279516357</v>
      </c>
      <c r="O8" s="52"/>
      <c r="P8" s="56"/>
      <c r="Q8" s="44"/>
    </row>
    <row r="9" spans="1:17" ht="49.5" customHeight="1">
      <c r="A9" s="12" t="s">
        <v>19</v>
      </c>
      <c r="B9" s="13">
        <v>908</v>
      </c>
      <c r="C9" s="13" t="s">
        <v>13</v>
      </c>
      <c r="D9" s="13" t="s">
        <v>20</v>
      </c>
      <c r="E9" s="13" t="s">
        <v>16</v>
      </c>
      <c r="F9" s="14" t="s">
        <v>16</v>
      </c>
      <c r="G9" s="15">
        <v>24239.3</v>
      </c>
      <c r="H9" s="16">
        <v>38264.173000000003</v>
      </c>
      <c r="I9" s="16">
        <v>17645.359390000001</v>
      </c>
      <c r="J9" s="15">
        <f t="shared" si="2"/>
        <v>-20618.813610000001</v>
      </c>
      <c r="K9" s="55">
        <f t="shared" si="3"/>
        <v>46.114571429519721</v>
      </c>
      <c r="L9" s="16">
        <v>23859.006389999999</v>
      </c>
      <c r="M9" s="8">
        <f t="shared" si="0"/>
        <v>-14405.166610000004</v>
      </c>
      <c r="N9" s="51">
        <f t="shared" si="1"/>
        <v>62.353383124208641</v>
      </c>
      <c r="O9" s="52"/>
      <c r="P9" s="56"/>
      <c r="Q9" s="44"/>
    </row>
    <row r="10" spans="1:17" ht="26.25" hidden="1" customHeight="1">
      <c r="A10" s="17" t="s">
        <v>21</v>
      </c>
      <c r="B10" s="13"/>
      <c r="C10" s="18" t="s">
        <v>13</v>
      </c>
      <c r="D10" s="18" t="s">
        <v>22</v>
      </c>
      <c r="E10" s="13"/>
      <c r="F10" s="14"/>
      <c r="G10" s="15"/>
      <c r="H10" s="16"/>
      <c r="I10" s="16"/>
      <c r="J10" s="15">
        <f t="shared" si="2"/>
        <v>0</v>
      </c>
      <c r="K10" s="55" t="e">
        <f t="shared" si="3"/>
        <v>#DIV/0!</v>
      </c>
      <c r="L10" s="16"/>
      <c r="M10" s="8">
        <f t="shared" si="0"/>
        <v>0</v>
      </c>
      <c r="N10" s="51" t="e">
        <f t="shared" si="1"/>
        <v>#DIV/0!</v>
      </c>
      <c r="O10" s="52"/>
      <c r="P10" s="56"/>
      <c r="Q10" s="44"/>
    </row>
    <row r="11" spans="1:17" ht="36" customHeight="1">
      <c r="A11" s="12" t="s">
        <v>23</v>
      </c>
      <c r="B11" s="13">
        <v>903</v>
      </c>
      <c r="C11" s="13" t="s">
        <v>13</v>
      </c>
      <c r="D11" s="13" t="s">
        <v>24</v>
      </c>
      <c r="E11" s="13" t="s">
        <v>16</v>
      </c>
      <c r="F11" s="14" t="s">
        <v>16</v>
      </c>
      <c r="G11" s="15">
        <v>6112.3</v>
      </c>
      <c r="H11" s="19">
        <v>10388.17</v>
      </c>
      <c r="I11" s="19">
        <v>4826.6079499999996</v>
      </c>
      <c r="J11" s="15">
        <f t="shared" si="2"/>
        <v>-5561.5620500000005</v>
      </c>
      <c r="K11" s="55">
        <f t="shared" si="3"/>
        <v>46.462542969550938</v>
      </c>
      <c r="L11" s="19">
        <v>8171.4722000000002</v>
      </c>
      <c r="M11" s="8">
        <f t="shared" si="0"/>
        <v>-2216.6977999999999</v>
      </c>
      <c r="N11" s="51">
        <f t="shared" si="1"/>
        <v>78.661325334491067</v>
      </c>
      <c r="O11" s="52"/>
      <c r="P11" s="57"/>
      <c r="Q11" s="44"/>
    </row>
    <row r="12" spans="1:17" ht="18.75" customHeight="1">
      <c r="A12" s="20" t="s">
        <v>25</v>
      </c>
      <c r="B12" s="21">
        <v>908</v>
      </c>
      <c r="C12" s="22" t="s">
        <v>13</v>
      </c>
      <c r="D12" s="22" t="s">
        <v>26</v>
      </c>
      <c r="E12" s="23"/>
      <c r="F12" s="24"/>
      <c r="G12" s="25">
        <v>50</v>
      </c>
      <c r="H12" s="19">
        <v>1584.6</v>
      </c>
      <c r="I12" s="19">
        <v>0</v>
      </c>
      <c r="J12" s="15">
        <f t="shared" si="2"/>
        <v>-1584.6</v>
      </c>
      <c r="K12" s="55">
        <f t="shared" si="3"/>
        <v>0</v>
      </c>
      <c r="L12" s="19">
        <v>0</v>
      </c>
      <c r="M12" s="8">
        <f t="shared" si="0"/>
        <v>-1584.6</v>
      </c>
      <c r="N12" s="51">
        <f t="shared" si="1"/>
        <v>0</v>
      </c>
      <c r="O12" s="52"/>
      <c r="P12" s="57"/>
      <c r="Q12" s="44"/>
    </row>
    <row r="13" spans="1:17" ht="18.75" customHeight="1">
      <c r="A13" s="12" t="s">
        <v>27</v>
      </c>
      <c r="B13" s="13">
        <v>903</v>
      </c>
      <c r="C13" s="13" t="s">
        <v>13</v>
      </c>
      <c r="D13" s="13" t="s">
        <v>28</v>
      </c>
      <c r="E13" s="13" t="s">
        <v>16</v>
      </c>
      <c r="F13" s="14" t="s">
        <v>16</v>
      </c>
      <c r="G13" s="15">
        <v>300</v>
      </c>
      <c r="H13" s="19">
        <v>9257.57</v>
      </c>
      <c r="I13" s="19">
        <v>0</v>
      </c>
      <c r="J13" s="15">
        <f t="shared" si="2"/>
        <v>-9257.57</v>
      </c>
      <c r="K13" s="55">
        <f t="shared" si="3"/>
        <v>0</v>
      </c>
      <c r="L13" s="19">
        <v>0</v>
      </c>
      <c r="M13" s="8">
        <f t="shared" si="0"/>
        <v>-9257.57</v>
      </c>
      <c r="N13" s="51">
        <f t="shared" si="1"/>
        <v>0</v>
      </c>
      <c r="O13" s="52"/>
      <c r="P13" s="57"/>
      <c r="Q13" s="44"/>
    </row>
    <row r="14" spans="1:17" ht="18.75" customHeight="1">
      <c r="A14" s="12" t="s">
        <v>29</v>
      </c>
      <c r="B14" s="13">
        <v>902</v>
      </c>
      <c r="C14" s="18" t="s">
        <v>13</v>
      </c>
      <c r="D14" s="13">
        <v>13</v>
      </c>
      <c r="E14" s="13" t="s">
        <v>16</v>
      </c>
      <c r="F14" s="14" t="s">
        <v>16</v>
      </c>
      <c r="G14" s="15">
        <v>13840.1</v>
      </c>
      <c r="H14" s="19">
        <v>16678.330000000002</v>
      </c>
      <c r="I14" s="19">
        <v>6633.0482099999999</v>
      </c>
      <c r="J14" s="15">
        <f t="shared" si="2"/>
        <v>-10045.281790000001</v>
      </c>
      <c r="K14" s="55">
        <f t="shared" si="3"/>
        <v>39.770457893566082</v>
      </c>
      <c r="L14" s="19">
        <v>11920.172549999999</v>
      </c>
      <c r="M14" s="8">
        <f t="shared" si="0"/>
        <v>-4758.1574500000024</v>
      </c>
      <c r="N14" s="51">
        <f t="shared" si="1"/>
        <v>71.47101988028777</v>
      </c>
      <c r="O14" s="52"/>
      <c r="P14" s="57"/>
      <c r="Q14" s="44"/>
    </row>
    <row r="15" spans="1:17" ht="12" hidden="1" customHeight="1">
      <c r="A15" s="26" t="s">
        <v>30</v>
      </c>
      <c r="B15" s="10">
        <v>908</v>
      </c>
      <c r="C15" s="27" t="s">
        <v>15</v>
      </c>
      <c r="D15" s="27"/>
      <c r="E15" s="10"/>
      <c r="F15" s="28"/>
      <c r="G15" s="8">
        <f>G16</f>
        <v>0</v>
      </c>
      <c r="H15" s="29">
        <f>H16</f>
        <v>0</v>
      </c>
      <c r="I15" s="29"/>
      <c r="J15" s="8">
        <f t="shared" si="2"/>
        <v>0</v>
      </c>
      <c r="K15" s="50" t="e">
        <f t="shared" si="3"/>
        <v>#DIV/0!</v>
      </c>
      <c r="L15" s="29">
        <f>L16</f>
        <v>0</v>
      </c>
      <c r="M15" s="8">
        <f t="shared" si="0"/>
        <v>0</v>
      </c>
      <c r="N15" s="51" t="e">
        <f t="shared" si="1"/>
        <v>#DIV/0!</v>
      </c>
      <c r="O15" s="52"/>
      <c r="P15" s="58"/>
      <c r="Q15" s="44"/>
    </row>
    <row r="16" spans="1:17" ht="6.75" hidden="1" customHeight="1">
      <c r="A16" s="12" t="s">
        <v>31</v>
      </c>
      <c r="B16" s="13">
        <v>908</v>
      </c>
      <c r="C16" s="18" t="s">
        <v>15</v>
      </c>
      <c r="D16" s="18" t="s">
        <v>18</v>
      </c>
      <c r="E16" s="13"/>
      <c r="F16" s="14"/>
      <c r="G16" s="15">
        <v>0</v>
      </c>
      <c r="H16" s="19">
        <v>0</v>
      </c>
      <c r="I16" s="19"/>
      <c r="J16" s="8">
        <f t="shared" si="2"/>
        <v>0</v>
      </c>
      <c r="K16" s="50" t="e">
        <f t="shared" si="3"/>
        <v>#DIV/0!</v>
      </c>
      <c r="L16" s="19">
        <v>0</v>
      </c>
      <c r="M16" s="8">
        <f t="shared" si="0"/>
        <v>0</v>
      </c>
      <c r="N16" s="51" t="e">
        <f t="shared" si="1"/>
        <v>#DIV/0!</v>
      </c>
      <c r="O16" s="52"/>
      <c r="P16" s="57"/>
      <c r="Q16" s="44"/>
    </row>
    <row r="17" spans="1:17" ht="21" customHeight="1">
      <c r="A17" s="26" t="s">
        <v>32</v>
      </c>
      <c r="B17" s="10">
        <v>907</v>
      </c>
      <c r="C17" s="10" t="s">
        <v>18</v>
      </c>
      <c r="D17" s="10" t="s">
        <v>16</v>
      </c>
      <c r="E17" s="10" t="s">
        <v>16</v>
      </c>
      <c r="F17" s="28" t="s">
        <v>16</v>
      </c>
      <c r="G17" s="8">
        <f>G18</f>
        <v>1584.4</v>
      </c>
      <c r="H17" s="29">
        <f>H18</f>
        <v>6439.2</v>
      </c>
      <c r="I17" s="29">
        <f>I18</f>
        <v>1909.41381</v>
      </c>
      <c r="J17" s="8">
        <f t="shared" si="2"/>
        <v>-4529.7861899999998</v>
      </c>
      <c r="K17" s="50">
        <f t="shared" si="3"/>
        <v>29.652966362281031</v>
      </c>
      <c r="L17" s="29">
        <f>L18</f>
        <v>4468.5152200000002</v>
      </c>
      <c r="M17" s="8">
        <f t="shared" si="0"/>
        <v>-1970.6847799999996</v>
      </c>
      <c r="N17" s="51">
        <f t="shared" si="1"/>
        <v>69.395502857497831</v>
      </c>
      <c r="O17" s="52"/>
      <c r="P17" s="58"/>
      <c r="Q17" s="44"/>
    </row>
    <row r="18" spans="1:17" ht="36.75" customHeight="1">
      <c r="A18" s="12" t="s">
        <v>33</v>
      </c>
      <c r="B18" s="13">
        <v>907</v>
      </c>
      <c r="C18" s="13" t="s">
        <v>18</v>
      </c>
      <c r="D18" s="13">
        <v>10</v>
      </c>
      <c r="E18" s="13" t="s">
        <v>16</v>
      </c>
      <c r="F18" s="14" t="s">
        <v>16</v>
      </c>
      <c r="G18" s="15">
        <v>1584.4</v>
      </c>
      <c r="H18" s="19">
        <f>6309.2+130</f>
        <v>6439.2</v>
      </c>
      <c r="I18" s="19">
        <v>1909.41381</v>
      </c>
      <c r="J18" s="15">
        <f t="shared" si="2"/>
        <v>-4529.7861899999998</v>
      </c>
      <c r="K18" s="55">
        <f t="shared" si="3"/>
        <v>29.652966362281031</v>
      </c>
      <c r="L18" s="19">
        <v>4468.5152200000002</v>
      </c>
      <c r="M18" s="8">
        <f t="shared" si="0"/>
        <v>-1970.6847799999996</v>
      </c>
      <c r="N18" s="51">
        <f t="shared" si="1"/>
        <v>69.395502857497831</v>
      </c>
      <c r="O18" s="52"/>
      <c r="P18" s="57"/>
      <c r="Q18" s="44"/>
    </row>
    <row r="19" spans="1:17" ht="21" customHeight="1">
      <c r="A19" s="26" t="s">
        <v>34</v>
      </c>
      <c r="B19" s="10"/>
      <c r="C19" s="27" t="s">
        <v>20</v>
      </c>
      <c r="D19" s="27"/>
      <c r="E19" s="10"/>
      <c r="F19" s="28"/>
      <c r="G19" s="8">
        <f>G20+G21+G22+G23</f>
        <v>4018.6000000000004</v>
      </c>
      <c r="H19" s="29">
        <f>H20+H21+H22+H23</f>
        <v>9182.035249999999</v>
      </c>
      <c r="I19" s="29">
        <f>I20+I21+I22+I23</f>
        <v>992.20281000000011</v>
      </c>
      <c r="J19" s="8">
        <f t="shared" si="2"/>
        <v>-8189.8324399999992</v>
      </c>
      <c r="K19" s="50">
        <f t="shared" si="3"/>
        <v>10.805913754251817</v>
      </c>
      <c r="L19" s="29">
        <f>L20+L21+L22+L23</f>
        <v>39709.510580000002</v>
      </c>
      <c r="M19" s="8">
        <f t="shared" si="0"/>
        <v>30527.475330000001</v>
      </c>
      <c r="N19" s="51">
        <f t="shared" si="1"/>
        <v>432.46959414580778</v>
      </c>
      <c r="O19" s="52"/>
      <c r="P19" s="58"/>
      <c r="Q19" s="44"/>
    </row>
    <row r="20" spans="1:17" ht="19.5" customHeight="1">
      <c r="A20" s="12" t="s">
        <v>35</v>
      </c>
      <c r="B20" s="13">
        <v>908</v>
      </c>
      <c r="C20" s="18" t="s">
        <v>20</v>
      </c>
      <c r="D20" s="18" t="s">
        <v>22</v>
      </c>
      <c r="E20" s="13"/>
      <c r="F20" s="14"/>
      <c r="G20" s="15">
        <v>162.5</v>
      </c>
      <c r="H20" s="19">
        <v>2017.4</v>
      </c>
      <c r="I20" s="19">
        <v>443.29957000000002</v>
      </c>
      <c r="J20" s="15">
        <f t="shared" si="2"/>
        <v>-1574.10043</v>
      </c>
      <c r="K20" s="55">
        <f t="shared" si="3"/>
        <v>21.973806384455237</v>
      </c>
      <c r="L20" s="19">
        <v>1075.4080200000001</v>
      </c>
      <c r="M20" s="8">
        <f t="shared" si="0"/>
        <v>-941.99198000000001</v>
      </c>
      <c r="N20" s="51">
        <f t="shared" si="1"/>
        <v>53.306633290373753</v>
      </c>
      <c r="O20" s="52"/>
      <c r="P20" s="57"/>
      <c r="Q20" s="44"/>
    </row>
    <row r="21" spans="1:17" ht="19.5" customHeight="1">
      <c r="A21" s="12" t="s">
        <v>36</v>
      </c>
      <c r="B21" s="13"/>
      <c r="C21" s="18" t="s">
        <v>20</v>
      </c>
      <c r="D21" s="18" t="s">
        <v>37</v>
      </c>
      <c r="E21" s="13"/>
      <c r="F21" s="14"/>
      <c r="G21" s="15">
        <v>2874.5</v>
      </c>
      <c r="H21" s="19">
        <v>2259</v>
      </c>
      <c r="I21" s="19">
        <v>336.30324000000002</v>
      </c>
      <c r="J21" s="15">
        <f t="shared" si="2"/>
        <v>-1922.69676</v>
      </c>
      <c r="K21" s="55">
        <f t="shared" si="3"/>
        <v>14.887261620185924</v>
      </c>
      <c r="L21" s="19">
        <v>1768.8122599999999</v>
      </c>
      <c r="M21" s="8">
        <f t="shared" si="0"/>
        <v>-490.18774000000008</v>
      </c>
      <c r="N21" s="51">
        <f t="shared" si="1"/>
        <v>78.300675520141652</v>
      </c>
      <c r="O21" s="52"/>
      <c r="P21" s="57"/>
      <c r="Q21" s="44"/>
    </row>
    <row r="22" spans="1:17" ht="19.5" customHeight="1">
      <c r="A22" s="12" t="s">
        <v>38</v>
      </c>
      <c r="B22" s="13"/>
      <c r="C22" s="18" t="s">
        <v>20</v>
      </c>
      <c r="D22" s="18" t="s">
        <v>39</v>
      </c>
      <c r="E22" s="13"/>
      <c r="F22" s="14"/>
      <c r="G22" s="15">
        <v>148.4</v>
      </c>
      <c r="H22" s="30">
        <v>3249.8352500000001</v>
      </c>
      <c r="I22" s="30">
        <v>0</v>
      </c>
      <c r="J22" s="15">
        <f t="shared" si="2"/>
        <v>-3249.8352500000001</v>
      </c>
      <c r="K22" s="55">
        <f t="shared" si="3"/>
        <v>0</v>
      </c>
      <c r="L22" s="19">
        <v>30943.54</v>
      </c>
      <c r="M22" s="8">
        <f t="shared" si="0"/>
        <v>27693.704750000001</v>
      </c>
      <c r="N22" s="51">
        <f t="shared" si="1"/>
        <v>952.15719012217619</v>
      </c>
      <c r="O22" s="52"/>
      <c r="P22" s="57"/>
      <c r="Q22" s="44"/>
    </row>
    <row r="23" spans="1:17" ht="19.5" customHeight="1">
      <c r="A23" s="12" t="s">
        <v>40</v>
      </c>
      <c r="B23" s="13">
        <v>908</v>
      </c>
      <c r="C23" s="18" t="s">
        <v>20</v>
      </c>
      <c r="D23" s="18" t="s">
        <v>41</v>
      </c>
      <c r="E23" s="13"/>
      <c r="F23" s="14"/>
      <c r="G23" s="15">
        <v>833.2</v>
      </c>
      <c r="H23" s="19">
        <v>1655.8</v>
      </c>
      <c r="I23" s="19">
        <v>212.6</v>
      </c>
      <c r="J23" s="15">
        <f t="shared" si="2"/>
        <v>-1443.2</v>
      </c>
      <c r="K23" s="55">
        <f t="shared" si="3"/>
        <v>12.839714941418045</v>
      </c>
      <c r="L23" s="19">
        <v>5921.7502999999997</v>
      </c>
      <c r="M23" s="8">
        <f t="shared" si="0"/>
        <v>4265.9502999999995</v>
      </c>
      <c r="N23" s="51">
        <f t="shared" si="1"/>
        <v>357.63681000120783</v>
      </c>
      <c r="O23" s="52"/>
      <c r="P23" s="57"/>
      <c r="Q23" s="44"/>
    </row>
    <row r="24" spans="1:17" ht="20.25" customHeight="1">
      <c r="A24" s="26" t="s">
        <v>42</v>
      </c>
      <c r="B24" s="10">
        <v>908</v>
      </c>
      <c r="C24" s="27" t="s">
        <v>22</v>
      </c>
      <c r="D24" s="27"/>
      <c r="E24" s="10"/>
      <c r="F24" s="28"/>
      <c r="G24" s="8">
        <f t="shared" ref="G24" si="4">G26</f>
        <v>0</v>
      </c>
      <c r="H24" s="29">
        <f>H26+H25+H27+H28</f>
        <v>42783.479999999996</v>
      </c>
      <c r="I24" s="29">
        <f>I26+I27+I28</f>
        <v>25278.710599999999</v>
      </c>
      <c r="J24" s="8">
        <f t="shared" si="2"/>
        <v>-17504.769399999997</v>
      </c>
      <c r="K24" s="50">
        <f t="shared" si="3"/>
        <v>59.085213732029288</v>
      </c>
      <c r="L24" s="29">
        <f>L26+L25+L27+L28</f>
        <v>12265.867040000001</v>
      </c>
      <c r="M24" s="8">
        <f t="shared" si="0"/>
        <v>-30517.612959999995</v>
      </c>
      <c r="N24" s="51">
        <f t="shared" si="1"/>
        <v>28.669633793230474</v>
      </c>
      <c r="O24" s="52"/>
      <c r="P24" s="58"/>
      <c r="Q24" s="44"/>
    </row>
    <row r="25" spans="1:17" ht="0.75" hidden="1" customHeight="1">
      <c r="A25" s="12" t="s">
        <v>43</v>
      </c>
      <c r="B25" s="10"/>
      <c r="C25" s="18" t="s">
        <v>22</v>
      </c>
      <c r="D25" s="18" t="s">
        <v>13</v>
      </c>
      <c r="E25" s="10"/>
      <c r="F25" s="28"/>
      <c r="G25" s="8"/>
      <c r="H25" s="16">
        <v>0</v>
      </c>
      <c r="I25" s="16"/>
      <c r="J25" s="8">
        <f t="shared" si="2"/>
        <v>0</v>
      </c>
      <c r="K25" s="50" t="e">
        <f t="shared" si="3"/>
        <v>#DIV/0!</v>
      </c>
      <c r="L25" s="16">
        <v>0</v>
      </c>
      <c r="M25" s="8">
        <f t="shared" si="0"/>
        <v>0</v>
      </c>
      <c r="N25" s="51" t="e">
        <f t="shared" si="1"/>
        <v>#DIV/0!</v>
      </c>
      <c r="O25" s="52"/>
      <c r="P25" s="56"/>
      <c r="Q25" s="44"/>
    </row>
    <row r="26" spans="1:17" ht="21.75" customHeight="1">
      <c r="A26" s="17" t="s">
        <v>43</v>
      </c>
      <c r="B26" s="13">
        <v>908</v>
      </c>
      <c r="C26" s="18" t="s">
        <v>22</v>
      </c>
      <c r="D26" s="18" t="s">
        <v>13</v>
      </c>
      <c r="E26" s="13"/>
      <c r="F26" s="14"/>
      <c r="G26" s="15">
        <v>0</v>
      </c>
      <c r="H26" s="19">
        <v>2000</v>
      </c>
      <c r="I26" s="19">
        <v>0</v>
      </c>
      <c r="J26" s="15">
        <f t="shared" si="2"/>
        <v>-2000</v>
      </c>
      <c r="K26" s="55">
        <f t="shared" si="3"/>
        <v>0</v>
      </c>
      <c r="L26" s="19">
        <v>7566.4629999999997</v>
      </c>
      <c r="M26" s="8">
        <f t="shared" si="0"/>
        <v>5566.4629999999997</v>
      </c>
      <c r="N26" s="51">
        <f t="shared" si="1"/>
        <v>378.32315</v>
      </c>
      <c r="O26" s="52"/>
      <c r="P26" s="57"/>
      <c r="Q26" s="44"/>
    </row>
    <row r="27" spans="1:17" ht="21.75" customHeight="1">
      <c r="A27" s="17" t="s">
        <v>44</v>
      </c>
      <c r="B27" s="13"/>
      <c r="C27" s="18" t="s">
        <v>22</v>
      </c>
      <c r="D27" s="18" t="s">
        <v>15</v>
      </c>
      <c r="E27" s="13"/>
      <c r="F27" s="14"/>
      <c r="G27" s="15"/>
      <c r="H27" s="31">
        <v>39662.78</v>
      </c>
      <c r="I27" s="31">
        <v>25278.710599999999</v>
      </c>
      <c r="J27" s="15">
        <f t="shared" si="2"/>
        <v>-14384.0694</v>
      </c>
      <c r="K27" s="55">
        <f t="shared" si="3"/>
        <v>63.734086718076746</v>
      </c>
      <c r="L27" s="31">
        <v>0</v>
      </c>
      <c r="M27" s="8">
        <f t="shared" si="0"/>
        <v>-39662.78</v>
      </c>
      <c r="N27" s="51">
        <f t="shared" si="1"/>
        <v>0</v>
      </c>
      <c r="O27" s="52"/>
      <c r="P27" s="59"/>
      <c r="Q27" s="44"/>
    </row>
    <row r="28" spans="1:17" ht="20.25" customHeight="1">
      <c r="A28" s="20" t="s">
        <v>45</v>
      </c>
      <c r="B28" s="13"/>
      <c r="C28" s="18" t="s">
        <v>22</v>
      </c>
      <c r="D28" s="18" t="s">
        <v>18</v>
      </c>
      <c r="E28" s="13"/>
      <c r="F28" s="14"/>
      <c r="G28" s="15"/>
      <c r="H28" s="19">
        <v>1120.7</v>
      </c>
      <c r="I28" s="19">
        <v>0</v>
      </c>
      <c r="J28" s="15">
        <f t="shared" si="2"/>
        <v>-1120.7</v>
      </c>
      <c r="K28" s="55">
        <f t="shared" si="3"/>
        <v>0</v>
      </c>
      <c r="L28" s="19">
        <v>4699.4040400000004</v>
      </c>
      <c r="M28" s="8">
        <f t="shared" si="0"/>
        <v>3578.7040400000005</v>
      </c>
      <c r="N28" s="51">
        <f t="shared" si="1"/>
        <v>419.32756669938431</v>
      </c>
      <c r="O28" s="52"/>
      <c r="P28" s="57"/>
      <c r="Q28" s="44"/>
    </row>
    <row r="29" spans="1:17" ht="15.75" customHeight="1">
      <c r="A29" s="26" t="s">
        <v>46</v>
      </c>
      <c r="B29" s="10"/>
      <c r="C29" s="27" t="s">
        <v>26</v>
      </c>
      <c r="D29" s="27"/>
      <c r="E29" s="10"/>
      <c r="F29" s="28"/>
      <c r="G29" s="32">
        <f>G30+G31+G33+G34</f>
        <v>109516.40000000001</v>
      </c>
      <c r="H29" s="29">
        <f>H30+H31+H33+H34+H32</f>
        <v>656089.87</v>
      </c>
      <c r="I29" s="29">
        <f>I30+I31+I32+I33+I34</f>
        <v>361112.59507000004</v>
      </c>
      <c r="J29" s="8">
        <f t="shared" si="2"/>
        <v>-294977.27492999996</v>
      </c>
      <c r="K29" s="50">
        <f t="shared" si="3"/>
        <v>55.040111360048897</v>
      </c>
      <c r="L29" s="29">
        <f>L30+L31+L33+L34+L32</f>
        <v>435064.37010000006</v>
      </c>
      <c r="M29" s="8">
        <f t="shared" si="0"/>
        <v>-221025.49989999994</v>
      </c>
      <c r="N29" s="51">
        <f t="shared" si="1"/>
        <v>66.311703623773383</v>
      </c>
      <c r="O29" s="52"/>
      <c r="P29" s="58"/>
      <c r="Q29" s="44"/>
    </row>
    <row r="30" spans="1:17" ht="20.25" customHeight="1">
      <c r="A30" s="12" t="s">
        <v>47</v>
      </c>
      <c r="B30" s="13">
        <v>905</v>
      </c>
      <c r="C30" s="13" t="s">
        <v>26</v>
      </c>
      <c r="D30" s="13" t="s">
        <v>13</v>
      </c>
      <c r="E30" s="13" t="s">
        <v>16</v>
      </c>
      <c r="F30" s="14" t="s">
        <v>16</v>
      </c>
      <c r="G30" s="15">
        <v>27749.5</v>
      </c>
      <c r="H30" s="31">
        <v>206838.15</v>
      </c>
      <c r="I30" s="31">
        <v>106015.90330999999</v>
      </c>
      <c r="J30" s="15">
        <f t="shared" si="2"/>
        <v>-100822.24669</v>
      </c>
      <c r="K30" s="55">
        <f t="shared" si="3"/>
        <v>51.255488076063337</v>
      </c>
      <c r="L30" s="31">
        <v>137565.70355999999</v>
      </c>
      <c r="M30" s="8">
        <f t="shared" si="0"/>
        <v>-69272.44644</v>
      </c>
      <c r="N30" s="51">
        <f t="shared" si="1"/>
        <v>66.508863843541434</v>
      </c>
      <c r="O30" s="52"/>
      <c r="P30" s="59"/>
      <c r="Q30" s="44"/>
    </row>
    <row r="31" spans="1:17" ht="20.25" customHeight="1">
      <c r="A31" s="12" t="s">
        <v>48</v>
      </c>
      <c r="B31" s="13">
        <v>902</v>
      </c>
      <c r="C31" s="13" t="s">
        <v>26</v>
      </c>
      <c r="D31" s="13" t="s">
        <v>15</v>
      </c>
      <c r="E31" s="13" t="s">
        <v>16</v>
      </c>
      <c r="F31" s="14" t="s">
        <v>16</v>
      </c>
      <c r="G31" s="15">
        <v>71573.100000000006</v>
      </c>
      <c r="H31" s="19">
        <v>388684.68800000002</v>
      </c>
      <c r="I31" s="19">
        <v>224995.51978</v>
      </c>
      <c r="J31" s="15">
        <f t="shared" si="2"/>
        <v>-163689.16822000002</v>
      </c>
      <c r="K31" s="55">
        <f t="shared" si="3"/>
        <v>57.886386247353272</v>
      </c>
      <c r="L31" s="19">
        <v>256783.20933000001</v>
      </c>
      <c r="M31" s="8">
        <f t="shared" si="0"/>
        <v>-131901.47867000001</v>
      </c>
      <c r="N31" s="51">
        <f t="shared" si="1"/>
        <v>66.064657872501527</v>
      </c>
      <c r="O31" s="52"/>
      <c r="P31" s="57"/>
      <c r="Q31" s="44"/>
    </row>
    <row r="32" spans="1:17" ht="20.25" customHeight="1">
      <c r="A32" s="12" t="s">
        <v>49</v>
      </c>
      <c r="B32" s="13"/>
      <c r="C32" s="13" t="s">
        <v>26</v>
      </c>
      <c r="D32" s="18" t="s">
        <v>18</v>
      </c>
      <c r="E32" s="13"/>
      <c r="F32" s="14"/>
      <c r="G32" s="15"/>
      <c r="H32" s="31">
        <v>33603.332000000002</v>
      </c>
      <c r="I32" s="31">
        <v>17821.19598</v>
      </c>
      <c r="J32" s="15">
        <f t="shared" si="2"/>
        <v>-15782.136020000002</v>
      </c>
      <c r="K32" s="55">
        <f t="shared" si="3"/>
        <v>53.03401454355776</v>
      </c>
      <c r="L32" s="31">
        <v>23272.784540000001</v>
      </c>
      <c r="M32" s="8">
        <f t="shared" si="0"/>
        <v>-10330.547460000002</v>
      </c>
      <c r="N32" s="51">
        <f t="shared" si="1"/>
        <v>69.257371679689385</v>
      </c>
      <c r="O32" s="52"/>
      <c r="P32" s="59"/>
      <c r="Q32" s="44"/>
    </row>
    <row r="33" spans="1:19" ht="17.25" customHeight="1">
      <c r="A33" s="12" t="s">
        <v>50</v>
      </c>
      <c r="B33" s="13">
        <v>908</v>
      </c>
      <c r="C33" s="18" t="s">
        <v>26</v>
      </c>
      <c r="D33" s="18" t="s">
        <v>26</v>
      </c>
      <c r="E33" s="13"/>
      <c r="F33" s="14"/>
      <c r="G33" s="15">
        <v>101</v>
      </c>
      <c r="H33" s="19">
        <v>70</v>
      </c>
      <c r="I33" s="19">
        <v>70</v>
      </c>
      <c r="J33" s="15">
        <f t="shared" si="2"/>
        <v>0</v>
      </c>
      <c r="K33" s="55">
        <f t="shared" si="3"/>
        <v>100</v>
      </c>
      <c r="L33" s="19">
        <v>70</v>
      </c>
      <c r="M33" s="8">
        <f t="shared" si="0"/>
        <v>0</v>
      </c>
      <c r="N33" s="51">
        <f t="shared" si="1"/>
        <v>100</v>
      </c>
      <c r="O33" s="52"/>
      <c r="P33" s="57"/>
      <c r="Q33" s="44"/>
      <c r="S33" s="70"/>
    </row>
    <row r="34" spans="1:19" ht="20.25" customHeight="1">
      <c r="A34" s="12" t="s">
        <v>51</v>
      </c>
      <c r="B34" s="13">
        <v>905</v>
      </c>
      <c r="C34" s="13" t="s">
        <v>26</v>
      </c>
      <c r="D34" s="13" t="s">
        <v>39</v>
      </c>
      <c r="E34" s="13" t="s">
        <v>16</v>
      </c>
      <c r="F34" s="14" t="s">
        <v>16</v>
      </c>
      <c r="G34" s="16">
        <v>10092.799999999999</v>
      </c>
      <c r="H34" s="19">
        <v>26893.7</v>
      </c>
      <c r="I34" s="19">
        <v>12209.976000000001</v>
      </c>
      <c r="J34" s="15">
        <f t="shared" si="2"/>
        <v>-14683.724</v>
      </c>
      <c r="K34" s="55">
        <f t="shared" si="3"/>
        <v>45.400878272606597</v>
      </c>
      <c r="L34" s="19">
        <v>17372.67267</v>
      </c>
      <c r="M34" s="8">
        <f t="shared" si="0"/>
        <v>-9521.0273300000008</v>
      </c>
      <c r="N34" s="51">
        <f t="shared" si="1"/>
        <v>64.597555077955064</v>
      </c>
      <c r="O34" s="52"/>
      <c r="P34" s="57"/>
      <c r="Q34" s="44"/>
    </row>
    <row r="35" spans="1:19" ht="18" customHeight="1">
      <c r="A35" s="26" t="s">
        <v>52</v>
      </c>
      <c r="B35" s="10">
        <v>902</v>
      </c>
      <c r="C35" s="10" t="s">
        <v>37</v>
      </c>
      <c r="D35" s="10" t="s">
        <v>16</v>
      </c>
      <c r="E35" s="10" t="s">
        <v>16</v>
      </c>
      <c r="F35" s="28" t="s">
        <v>16</v>
      </c>
      <c r="G35" s="8">
        <f>G36+G37</f>
        <v>35858.400000000001</v>
      </c>
      <c r="H35" s="29">
        <f>H36+H37</f>
        <v>134640.42363</v>
      </c>
      <c r="I35" s="29">
        <f>I36+I37</f>
        <v>66568.724749999994</v>
      </c>
      <c r="J35" s="8">
        <f t="shared" si="2"/>
        <v>-68071.698880000011</v>
      </c>
      <c r="K35" s="50">
        <f t="shared" si="3"/>
        <v>49.441856283024528</v>
      </c>
      <c r="L35" s="29">
        <f>L36+L37</f>
        <v>82225.950129999997</v>
      </c>
      <c r="M35" s="8">
        <f t="shared" si="0"/>
        <v>-52414.473500000007</v>
      </c>
      <c r="N35" s="51">
        <f t="shared" si="1"/>
        <v>61.070774967228168</v>
      </c>
      <c r="O35" s="52"/>
      <c r="P35" s="58"/>
      <c r="Q35" s="44"/>
    </row>
    <row r="36" spans="1:19" ht="18" customHeight="1">
      <c r="A36" s="12" t="s">
        <v>53</v>
      </c>
      <c r="B36" s="13">
        <v>902</v>
      </c>
      <c r="C36" s="13" t="s">
        <v>37</v>
      </c>
      <c r="D36" s="13" t="s">
        <v>13</v>
      </c>
      <c r="E36" s="13" t="s">
        <v>16</v>
      </c>
      <c r="F36" s="14" t="s">
        <v>16</v>
      </c>
      <c r="G36" s="15">
        <v>23361.4</v>
      </c>
      <c r="H36" s="31">
        <v>89038.103629999998</v>
      </c>
      <c r="I36" s="31">
        <v>40318.077749999997</v>
      </c>
      <c r="J36" s="15">
        <f t="shared" si="2"/>
        <v>-48720.025880000001</v>
      </c>
      <c r="K36" s="55">
        <f t="shared" si="3"/>
        <v>45.281824417041442</v>
      </c>
      <c r="L36" s="31">
        <v>62323.230889999999</v>
      </c>
      <c r="M36" s="8">
        <f t="shared" si="0"/>
        <v>-26714.872739999999</v>
      </c>
      <c r="N36" s="51">
        <f t="shared" si="1"/>
        <v>69.996134631287404</v>
      </c>
      <c r="O36" s="52"/>
      <c r="P36" s="59"/>
      <c r="Q36" s="44"/>
    </row>
    <row r="37" spans="1:19" ht="18" customHeight="1">
      <c r="A37" s="12" t="s">
        <v>54</v>
      </c>
      <c r="B37" s="13">
        <v>902</v>
      </c>
      <c r="C37" s="13" t="s">
        <v>37</v>
      </c>
      <c r="D37" s="13" t="s">
        <v>20</v>
      </c>
      <c r="E37" s="13" t="s">
        <v>16</v>
      </c>
      <c r="F37" s="14" t="s">
        <v>16</v>
      </c>
      <c r="G37" s="15">
        <v>12497</v>
      </c>
      <c r="H37" s="19">
        <v>45602.32</v>
      </c>
      <c r="I37" s="19">
        <v>26250.647000000001</v>
      </c>
      <c r="J37" s="15">
        <f t="shared" si="2"/>
        <v>-19351.672999999999</v>
      </c>
      <c r="K37" s="55">
        <f t="shared" si="3"/>
        <v>57.564279624369988</v>
      </c>
      <c r="L37" s="19">
        <v>19902.719239999999</v>
      </c>
      <c r="M37" s="8">
        <f t="shared" si="0"/>
        <v>-25699.600760000001</v>
      </c>
      <c r="N37" s="51">
        <f t="shared" si="1"/>
        <v>43.644093633832661</v>
      </c>
      <c r="O37" s="52"/>
      <c r="P37" s="57"/>
      <c r="Q37" s="44"/>
    </row>
    <row r="38" spans="1:19" ht="18.75" customHeight="1">
      <c r="A38" s="26" t="s">
        <v>55</v>
      </c>
      <c r="B38" s="10"/>
      <c r="C38" s="10">
        <v>10</v>
      </c>
      <c r="D38" s="10"/>
      <c r="E38" s="10"/>
      <c r="F38" s="28"/>
      <c r="G38" s="8">
        <f>G39+G40+G41+G42</f>
        <v>5412.6</v>
      </c>
      <c r="H38" s="29">
        <f>H39+H40+H41+H42</f>
        <v>65444.600399999996</v>
      </c>
      <c r="I38" s="29">
        <f>I39+I40+I41+I42</f>
        <v>40797.12384</v>
      </c>
      <c r="J38" s="8">
        <f t="shared" si="2"/>
        <v>-24647.476559999996</v>
      </c>
      <c r="K38" s="50">
        <f t="shared" si="3"/>
        <v>62.338410794238733</v>
      </c>
      <c r="L38" s="29">
        <f>L39+L40+L41+L42</f>
        <v>43393.075560000005</v>
      </c>
      <c r="M38" s="8">
        <f t="shared" si="0"/>
        <v>-22051.524839999991</v>
      </c>
      <c r="N38" s="51">
        <f t="shared" si="1"/>
        <v>66.305050828914531</v>
      </c>
      <c r="O38" s="52"/>
      <c r="P38" s="58"/>
      <c r="Q38" s="44"/>
    </row>
    <row r="39" spans="1:19" ht="18.75" customHeight="1">
      <c r="A39" s="12" t="s">
        <v>56</v>
      </c>
      <c r="B39" s="13">
        <v>908</v>
      </c>
      <c r="C39" s="18" t="s">
        <v>57</v>
      </c>
      <c r="D39" s="18" t="s">
        <v>13</v>
      </c>
      <c r="E39" s="13"/>
      <c r="F39" s="14"/>
      <c r="G39" s="15">
        <v>4298.8</v>
      </c>
      <c r="H39" s="19">
        <v>9339.5</v>
      </c>
      <c r="I39" s="19">
        <v>4358.0982599999998</v>
      </c>
      <c r="J39" s="15">
        <f t="shared" si="2"/>
        <v>-4981.4017400000002</v>
      </c>
      <c r="K39" s="55">
        <f t="shared" si="3"/>
        <v>46.663078965683383</v>
      </c>
      <c r="L39" s="19">
        <v>6194.1259</v>
      </c>
      <c r="M39" s="8">
        <f t="shared" si="0"/>
        <v>-3145.3741</v>
      </c>
      <c r="N39" s="51">
        <f t="shared" si="1"/>
        <v>66.321814872316509</v>
      </c>
      <c r="O39" s="52"/>
      <c r="P39" s="57"/>
      <c r="Q39" s="44"/>
    </row>
    <row r="40" spans="1:19" ht="18.75" customHeight="1">
      <c r="A40" s="12" t="s">
        <v>58</v>
      </c>
      <c r="B40" s="13">
        <v>908</v>
      </c>
      <c r="C40" s="18" t="s">
        <v>57</v>
      </c>
      <c r="D40" s="18" t="s">
        <v>18</v>
      </c>
      <c r="E40" s="13"/>
      <c r="F40" s="14"/>
      <c r="G40" s="15">
        <v>1113.8</v>
      </c>
      <c r="H40" s="19">
        <v>10836.66749</v>
      </c>
      <c r="I40" s="19">
        <v>10591.74584</v>
      </c>
      <c r="J40" s="15">
        <f t="shared" si="2"/>
        <v>-244.92165000000023</v>
      </c>
      <c r="K40" s="55">
        <f t="shared" si="3"/>
        <v>97.739880362426803</v>
      </c>
      <c r="L40" s="19">
        <v>5205.1745600000004</v>
      </c>
      <c r="M40" s="8">
        <f t="shared" si="0"/>
        <v>-5631.4929299999994</v>
      </c>
      <c r="N40" s="51">
        <f t="shared" si="1"/>
        <v>48.03298213960425</v>
      </c>
      <c r="O40" s="52"/>
      <c r="P40" s="57"/>
      <c r="Q40" s="44"/>
    </row>
    <row r="41" spans="1:19" ht="18.75" customHeight="1">
      <c r="A41" s="12" t="s">
        <v>59</v>
      </c>
      <c r="B41" s="13">
        <v>905</v>
      </c>
      <c r="C41" s="13" t="s">
        <v>57</v>
      </c>
      <c r="D41" s="13" t="s">
        <v>20</v>
      </c>
      <c r="E41" s="13" t="s">
        <v>16</v>
      </c>
      <c r="F41" s="14" t="s">
        <v>16</v>
      </c>
      <c r="G41" s="15">
        <v>0</v>
      </c>
      <c r="H41" s="19">
        <v>44617.232909999999</v>
      </c>
      <c r="I41" s="19">
        <v>25527.071360000002</v>
      </c>
      <c r="J41" s="15">
        <f t="shared" si="2"/>
        <v>-19090.161549999997</v>
      </c>
      <c r="K41" s="55">
        <f t="shared" si="3"/>
        <v>57.213479400419423</v>
      </c>
      <c r="L41" s="19">
        <v>31549.76802</v>
      </c>
      <c r="M41" s="8">
        <f t="shared" si="0"/>
        <v>-13067.464889999999</v>
      </c>
      <c r="N41" s="51">
        <f t="shared" si="1"/>
        <v>70.712067876645023</v>
      </c>
      <c r="O41" s="52"/>
      <c r="P41" s="57"/>
      <c r="Q41" s="44"/>
    </row>
    <row r="42" spans="1:19" ht="18.75" customHeight="1">
      <c r="A42" s="12" t="s">
        <v>60</v>
      </c>
      <c r="B42" s="13">
        <v>908</v>
      </c>
      <c r="C42" s="18" t="s">
        <v>57</v>
      </c>
      <c r="D42" s="18" t="s">
        <v>24</v>
      </c>
      <c r="E42" s="13"/>
      <c r="F42" s="14"/>
      <c r="G42" s="16">
        <v>0</v>
      </c>
      <c r="H42" s="19">
        <v>651.20000000000005</v>
      </c>
      <c r="I42" s="19">
        <v>320.20837999999998</v>
      </c>
      <c r="J42" s="15">
        <f t="shared" si="2"/>
        <v>-330.99162000000007</v>
      </c>
      <c r="K42" s="55">
        <f t="shared" si="3"/>
        <v>49.172048525798516</v>
      </c>
      <c r="L42" s="19">
        <v>444.00707999999997</v>
      </c>
      <c r="M42" s="8">
        <f t="shared" si="0"/>
        <v>-207.19292000000007</v>
      </c>
      <c r="N42" s="51">
        <f t="shared" si="1"/>
        <v>68.182905405405393</v>
      </c>
      <c r="O42" s="52"/>
      <c r="P42" s="57"/>
      <c r="Q42" s="44"/>
    </row>
    <row r="43" spans="1:19" ht="18" customHeight="1">
      <c r="A43" s="26" t="s">
        <v>61</v>
      </c>
      <c r="B43" s="10">
        <v>908</v>
      </c>
      <c r="C43" s="27" t="s">
        <v>28</v>
      </c>
      <c r="D43" s="27"/>
      <c r="E43" s="10"/>
      <c r="F43" s="28"/>
      <c r="G43" s="8">
        <f>G44</f>
        <v>268.5</v>
      </c>
      <c r="H43" s="29">
        <f>H44+H46</f>
        <v>5076.1909999999998</v>
      </c>
      <c r="I43" s="29">
        <f>I44+I46</f>
        <v>1356.3710000000001</v>
      </c>
      <c r="J43" s="8">
        <f t="shared" si="2"/>
        <v>-3719.8199999999997</v>
      </c>
      <c r="K43" s="50">
        <f t="shared" si="3"/>
        <v>26.720251464139157</v>
      </c>
      <c r="L43" s="29">
        <f>L44+L45</f>
        <v>580.89400000000001</v>
      </c>
      <c r="M43" s="8">
        <f t="shared" si="0"/>
        <v>-4495.2969999999996</v>
      </c>
      <c r="N43" s="51">
        <f t="shared" si="1"/>
        <v>11.443501633409776</v>
      </c>
      <c r="O43" s="52"/>
      <c r="P43" s="58"/>
      <c r="Q43" s="44"/>
    </row>
    <row r="44" spans="1:19" ht="17.25" customHeight="1">
      <c r="A44" s="12" t="s">
        <v>62</v>
      </c>
      <c r="B44" s="13">
        <v>908</v>
      </c>
      <c r="C44" s="18" t="s">
        <v>28</v>
      </c>
      <c r="D44" s="18" t="s">
        <v>13</v>
      </c>
      <c r="E44" s="13"/>
      <c r="F44" s="14"/>
      <c r="G44" s="16">
        <v>268.5</v>
      </c>
      <c r="H44" s="19">
        <v>1029</v>
      </c>
      <c r="I44" s="19">
        <v>135.65199999999999</v>
      </c>
      <c r="J44" s="15">
        <f t="shared" si="2"/>
        <v>-893.34799999999996</v>
      </c>
      <c r="K44" s="55">
        <f t="shared" si="3"/>
        <v>13.182896015549076</v>
      </c>
      <c r="L44" s="19">
        <v>580.89400000000001</v>
      </c>
      <c r="M44" s="8">
        <f t="shared" si="0"/>
        <v>-448.10599999999999</v>
      </c>
      <c r="N44" s="51">
        <f t="shared" si="1"/>
        <v>56.452283770651114</v>
      </c>
      <c r="O44" s="52"/>
      <c r="P44" s="57"/>
      <c r="Q44" s="44"/>
    </row>
    <row r="45" spans="1:19" ht="15.75" hidden="1">
      <c r="A45" s="12" t="s">
        <v>63</v>
      </c>
      <c r="B45" s="13"/>
      <c r="C45" s="18" t="s">
        <v>28</v>
      </c>
      <c r="D45" s="18" t="s">
        <v>15</v>
      </c>
      <c r="E45" s="13"/>
      <c r="F45" s="14"/>
      <c r="G45" s="16"/>
      <c r="H45" s="19">
        <v>0</v>
      </c>
      <c r="I45" s="19">
        <v>0</v>
      </c>
      <c r="J45" s="8">
        <f t="shared" si="2"/>
        <v>0</v>
      </c>
      <c r="K45" s="50" t="e">
        <f t="shared" si="3"/>
        <v>#DIV/0!</v>
      </c>
      <c r="L45" s="19">
        <f>121.9-121.9</f>
        <v>0</v>
      </c>
      <c r="M45" s="8">
        <f t="shared" si="0"/>
        <v>0</v>
      </c>
      <c r="N45" s="51" t="e">
        <f t="shared" si="1"/>
        <v>#DIV/0!</v>
      </c>
      <c r="O45" s="52"/>
      <c r="P45" s="57"/>
      <c r="Q45" s="44"/>
    </row>
    <row r="46" spans="1:19" ht="15.75">
      <c r="A46" s="12" t="s">
        <v>63</v>
      </c>
      <c r="B46" s="13"/>
      <c r="C46" s="18" t="s">
        <v>28</v>
      </c>
      <c r="D46" s="18" t="s">
        <v>15</v>
      </c>
      <c r="E46" s="13"/>
      <c r="F46" s="14"/>
      <c r="G46" s="16"/>
      <c r="H46" s="19">
        <v>4047.1909999999998</v>
      </c>
      <c r="I46" s="19">
        <v>1220.7190000000001</v>
      </c>
      <c r="J46" s="8">
        <f t="shared" si="2"/>
        <v>-2826.4719999999998</v>
      </c>
      <c r="K46" s="50">
        <f t="shared" si="3"/>
        <v>30.162129733931515</v>
      </c>
      <c r="L46" s="19"/>
      <c r="M46" s="8"/>
      <c r="N46" s="51"/>
      <c r="O46" s="52"/>
      <c r="P46" s="57"/>
      <c r="Q46" s="44"/>
    </row>
    <row r="47" spans="1:19" ht="18" customHeight="1">
      <c r="A47" s="26" t="s">
        <v>64</v>
      </c>
      <c r="B47" s="10">
        <v>908</v>
      </c>
      <c r="C47" s="27" t="s">
        <v>41</v>
      </c>
      <c r="D47" s="27"/>
      <c r="E47" s="10"/>
      <c r="F47" s="28"/>
      <c r="G47" s="8">
        <f>G48</f>
        <v>1741.5</v>
      </c>
      <c r="H47" s="29">
        <f>H48</f>
        <v>4500</v>
      </c>
      <c r="I47" s="29">
        <f>I48</f>
        <v>2223.145</v>
      </c>
      <c r="J47" s="8">
        <f t="shared" si="2"/>
        <v>-2276.855</v>
      </c>
      <c r="K47" s="50">
        <f t="shared" si="3"/>
        <v>49.403222222222219</v>
      </c>
      <c r="L47" s="29">
        <f>L48</f>
        <v>3017.9</v>
      </c>
      <c r="M47" s="8">
        <f t="shared" si="0"/>
        <v>-1482.1</v>
      </c>
      <c r="N47" s="51">
        <f t="shared" si="1"/>
        <v>67.064444444444447</v>
      </c>
      <c r="O47" s="52"/>
      <c r="P47" s="58"/>
      <c r="Q47" s="44"/>
    </row>
    <row r="48" spans="1:19" ht="18" customHeight="1">
      <c r="A48" s="12" t="s">
        <v>65</v>
      </c>
      <c r="B48" s="13">
        <v>908</v>
      </c>
      <c r="C48" s="18" t="s">
        <v>41</v>
      </c>
      <c r="D48" s="18" t="s">
        <v>15</v>
      </c>
      <c r="E48" s="13"/>
      <c r="F48" s="14"/>
      <c r="G48" s="16">
        <v>1741.5</v>
      </c>
      <c r="H48" s="19">
        <v>4500</v>
      </c>
      <c r="I48" s="19">
        <v>2223.145</v>
      </c>
      <c r="J48" s="15">
        <f t="shared" si="2"/>
        <v>-2276.855</v>
      </c>
      <c r="K48" s="55">
        <f t="shared" si="3"/>
        <v>49.403222222222219</v>
      </c>
      <c r="L48" s="19">
        <v>3017.9</v>
      </c>
      <c r="M48" s="8">
        <f t="shared" si="0"/>
        <v>-1482.1</v>
      </c>
      <c r="N48" s="51">
        <f t="shared" si="1"/>
        <v>67.064444444444447</v>
      </c>
      <c r="O48" s="52"/>
      <c r="P48" s="57"/>
      <c r="Q48" s="44"/>
    </row>
    <row r="49" spans="1:19" ht="18" hidden="1" customHeight="1">
      <c r="A49" s="26" t="s">
        <v>66</v>
      </c>
      <c r="B49" s="10">
        <v>903</v>
      </c>
      <c r="C49" s="10" t="s">
        <v>67</v>
      </c>
      <c r="D49" s="10" t="s">
        <v>16</v>
      </c>
      <c r="E49" s="10" t="s">
        <v>16</v>
      </c>
      <c r="F49" s="28" t="s">
        <v>16</v>
      </c>
      <c r="G49" s="8">
        <f t="shared" ref="G49:L49" si="5">G50</f>
        <v>338.2</v>
      </c>
      <c r="H49" s="29">
        <f t="shared" si="5"/>
        <v>0</v>
      </c>
      <c r="I49" s="29"/>
      <c r="J49" s="8">
        <f t="shared" si="2"/>
        <v>0</v>
      </c>
      <c r="K49" s="50" t="e">
        <f t="shared" si="3"/>
        <v>#DIV/0!</v>
      </c>
      <c r="L49" s="29">
        <f t="shared" si="5"/>
        <v>0</v>
      </c>
      <c r="M49" s="8">
        <f t="shared" si="0"/>
        <v>0</v>
      </c>
      <c r="N49" s="51" t="e">
        <f t="shared" si="1"/>
        <v>#DIV/0!</v>
      </c>
      <c r="O49" s="52"/>
      <c r="P49" s="58"/>
      <c r="Q49" s="44"/>
    </row>
    <row r="50" spans="1:19" ht="18" hidden="1" customHeight="1">
      <c r="A50" s="12" t="s">
        <v>68</v>
      </c>
      <c r="B50" s="13">
        <v>903</v>
      </c>
      <c r="C50" s="13" t="s">
        <v>67</v>
      </c>
      <c r="D50" s="13" t="s">
        <v>13</v>
      </c>
      <c r="E50" s="13" t="s">
        <v>16</v>
      </c>
      <c r="F50" s="14" t="s">
        <v>16</v>
      </c>
      <c r="G50" s="15">
        <v>338.2</v>
      </c>
      <c r="H50" s="19">
        <v>0</v>
      </c>
      <c r="I50" s="19"/>
      <c r="J50" s="8">
        <f t="shared" si="2"/>
        <v>0</v>
      </c>
      <c r="K50" s="50" t="e">
        <f t="shared" si="3"/>
        <v>#DIV/0!</v>
      </c>
      <c r="L50" s="19">
        <v>0</v>
      </c>
      <c r="M50" s="8">
        <f t="shared" si="0"/>
        <v>0</v>
      </c>
      <c r="N50" s="51" t="e">
        <f t="shared" si="1"/>
        <v>#DIV/0!</v>
      </c>
      <c r="O50" s="52"/>
      <c r="P50" s="57"/>
      <c r="Q50" s="44"/>
    </row>
    <row r="51" spans="1:19" ht="18" customHeight="1">
      <c r="A51" s="33" t="s">
        <v>69</v>
      </c>
      <c r="B51" s="34">
        <v>903</v>
      </c>
      <c r="C51" s="34" t="s">
        <v>70</v>
      </c>
      <c r="D51" s="34" t="s">
        <v>16</v>
      </c>
      <c r="E51" s="34" t="s">
        <v>16</v>
      </c>
      <c r="F51" s="35" t="s">
        <v>16</v>
      </c>
      <c r="G51" s="32">
        <f>G52</f>
        <v>690.6</v>
      </c>
      <c r="H51" s="29">
        <f>H52+H56</f>
        <v>12447.4</v>
      </c>
      <c r="I51" s="29">
        <f>I52+I56</f>
        <v>3971.9079999999999</v>
      </c>
      <c r="J51" s="8">
        <f t="shared" si="2"/>
        <v>-8475.4920000000002</v>
      </c>
      <c r="K51" s="50">
        <f t="shared" si="3"/>
        <v>31.909539341549237</v>
      </c>
      <c r="L51" s="29">
        <f>L52+L54+L53+L55</f>
        <v>12495.535</v>
      </c>
      <c r="M51" s="8">
        <f t="shared" si="0"/>
        <v>48.135000000000218</v>
      </c>
      <c r="N51" s="51">
        <f t="shared" si="1"/>
        <v>100.38670726416763</v>
      </c>
      <c r="O51" s="52"/>
      <c r="P51" s="52"/>
      <c r="Q51" s="52"/>
      <c r="R51" s="52"/>
      <c r="S51" s="52"/>
    </row>
    <row r="52" spans="1:19" ht="36" customHeight="1">
      <c r="A52" s="20" t="s">
        <v>71</v>
      </c>
      <c r="B52" s="21">
        <v>903</v>
      </c>
      <c r="C52" s="21" t="s">
        <v>70</v>
      </c>
      <c r="D52" s="21" t="s">
        <v>13</v>
      </c>
      <c r="E52" s="21" t="s">
        <v>16</v>
      </c>
      <c r="F52" s="36" t="s">
        <v>16</v>
      </c>
      <c r="G52" s="25">
        <v>690.6</v>
      </c>
      <c r="H52" s="19">
        <v>6951.4</v>
      </c>
      <c r="I52" s="19">
        <v>3475.9079999999999</v>
      </c>
      <c r="J52" s="15">
        <f t="shared" si="2"/>
        <v>-3475.4919999999997</v>
      </c>
      <c r="K52" s="55">
        <f t="shared" si="3"/>
        <v>50.00299220300947</v>
      </c>
      <c r="L52" s="19">
        <v>5230.0349999999999</v>
      </c>
      <c r="M52" s="15">
        <f t="shared" si="0"/>
        <v>-1721.3649999999998</v>
      </c>
      <c r="N52" s="60">
        <f t="shared" si="1"/>
        <v>75.23714647409156</v>
      </c>
      <c r="O52" s="61"/>
      <c r="P52" s="57"/>
      <c r="Q52" s="44"/>
    </row>
    <row r="53" spans="1:19" ht="21" hidden="1" customHeight="1">
      <c r="A53" s="20" t="s">
        <v>72</v>
      </c>
      <c r="B53" s="21"/>
      <c r="C53" s="21">
        <v>14</v>
      </c>
      <c r="D53" s="22" t="s">
        <v>15</v>
      </c>
      <c r="E53" s="21"/>
      <c r="F53" s="36"/>
      <c r="G53" s="25"/>
      <c r="H53" s="25"/>
      <c r="I53" s="25"/>
      <c r="J53" s="25"/>
      <c r="K53" s="62"/>
      <c r="L53" s="25">
        <v>1265.5</v>
      </c>
      <c r="M53" s="25">
        <f t="shared" ref="M53" si="6">L53-K53</f>
        <v>1265.5</v>
      </c>
      <c r="N53" s="19" t="e">
        <f t="shared" ref="N53" si="7">L53/K53*100</f>
        <v>#DIV/0!</v>
      </c>
      <c r="O53" s="57"/>
      <c r="P53" s="57"/>
      <c r="Q53" s="44"/>
    </row>
    <row r="54" spans="1:19" ht="21" hidden="1" customHeight="1">
      <c r="A54" s="37" t="s">
        <v>73</v>
      </c>
      <c r="B54" s="38"/>
      <c r="C54" s="18">
        <v>14</v>
      </c>
      <c r="D54" s="18" t="s">
        <v>18</v>
      </c>
      <c r="E54" s="39"/>
      <c r="F54" s="39"/>
      <c r="G54" s="39"/>
      <c r="H54" s="39"/>
      <c r="I54" s="39"/>
      <c r="J54" s="39"/>
      <c r="K54" s="63"/>
      <c r="L54" s="39"/>
      <c r="M54" s="39"/>
      <c r="N54" s="19"/>
      <c r="O54" s="57"/>
      <c r="P54" s="57"/>
      <c r="Q54" s="44"/>
    </row>
    <row r="55" spans="1:19" ht="21" hidden="1" customHeight="1">
      <c r="A55" s="37" t="s">
        <v>74</v>
      </c>
      <c r="B55" s="40"/>
      <c r="C55" s="18" t="s">
        <v>70</v>
      </c>
      <c r="D55" s="18" t="s">
        <v>18</v>
      </c>
      <c r="E55" s="41"/>
      <c r="F55" s="41"/>
      <c r="G55" s="41"/>
      <c r="H55" s="41"/>
      <c r="I55" s="41"/>
      <c r="J55" s="41"/>
      <c r="K55" s="64"/>
      <c r="L55" s="55">
        <v>6000</v>
      </c>
      <c r="M55" s="55">
        <f>L55-K55</f>
        <v>6000</v>
      </c>
      <c r="N55" s="19" t="e">
        <f>L55/K55*100</f>
        <v>#DIV/0!</v>
      </c>
      <c r="O55" s="57"/>
      <c r="P55" s="57"/>
      <c r="Q55" s="44"/>
    </row>
    <row r="56" spans="1:19" ht="18" customHeight="1">
      <c r="A56" s="37" t="s">
        <v>74</v>
      </c>
      <c r="B56" s="40"/>
      <c r="C56" s="18" t="s">
        <v>70</v>
      </c>
      <c r="D56" s="18" t="s">
        <v>18</v>
      </c>
      <c r="E56" s="41"/>
      <c r="F56" s="41"/>
      <c r="G56" s="41"/>
      <c r="H56" s="55">
        <v>5496</v>
      </c>
      <c r="I56" s="55">
        <v>496</v>
      </c>
      <c r="J56" s="55">
        <f>I56-H56</f>
        <v>-5000</v>
      </c>
      <c r="K56" s="55">
        <f>I56/H56*100</f>
        <v>9.024745269286754</v>
      </c>
      <c r="L56" s="41"/>
      <c r="M56" s="41"/>
      <c r="N56" s="57"/>
      <c r="O56" s="57"/>
      <c r="P56" s="57"/>
      <c r="Q56" s="44"/>
    </row>
    <row r="57" spans="1:19" ht="16.5" customHeight="1">
      <c r="A57" s="42"/>
      <c r="B57" s="40"/>
      <c r="C57" s="43"/>
      <c r="D57" s="43"/>
      <c r="E57" s="41"/>
      <c r="F57" s="41"/>
      <c r="G57" s="41"/>
      <c r="H57" s="41"/>
      <c r="I57" s="41"/>
      <c r="J57" s="41"/>
      <c r="K57" s="65"/>
      <c r="L57" s="41"/>
      <c r="M57" s="41"/>
      <c r="N57" s="57"/>
      <c r="O57" s="57"/>
      <c r="P57" s="57"/>
      <c r="Q57" s="44"/>
    </row>
    <row r="58" spans="1:19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66"/>
      <c r="L58" s="44"/>
      <c r="M58" s="44"/>
      <c r="N58" s="67"/>
      <c r="O58" s="67"/>
      <c r="P58" s="67"/>
      <c r="Q58" s="44"/>
    </row>
    <row r="59" spans="1:19" ht="31.5">
      <c r="A59" s="45" t="s">
        <v>75</v>
      </c>
      <c r="B59" s="78" t="s">
        <v>76</v>
      </c>
      <c r="C59" s="78"/>
      <c r="D59" s="78"/>
      <c r="E59" s="78"/>
      <c r="F59" s="78"/>
      <c r="G59" s="78"/>
      <c r="H59" s="78"/>
      <c r="I59" s="78"/>
      <c r="J59" s="78"/>
      <c r="K59" s="79"/>
      <c r="L59" s="78"/>
      <c r="M59" s="78"/>
      <c r="N59" s="78"/>
      <c r="O59" s="46"/>
      <c r="P59" s="68"/>
      <c r="Q59" s="41"/>
    </row>
    <row r="60" spans="1:19" ht="35.25" customHeight="1"/>
  </sheetData>
  <mergeCells count="4">
    <mergeCell ref="C1:M1"/>
    <mergeCell ref="A2:N2"/>
    <mergeCell ref="A3:N3"/>
    <mergeCell ref="B59:N59"/>
  </mergeCells>
  <pageMargins left="0.82677165354330695" right="0.59055118110236204" top="0.39370078740157499" bottom="0.59055118110236204" header="0.31496062992126" footer="0.55118110236220497"/>
  <pageSetup paperSize="9" scale="53" orientation="portrait" useFirstPageNumber="1" r:id="rId1"/>
  <headerFooter>
    <oddHeader>&amp;CСтраница &amp;P</oddHeader>
  </headerFooter>
  <rowBreaks count="1" manualBreakCount="1">
    <brk id="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Support7821</dc:creator>
  <cp:lastModifiedBy>Support764</cp:lastModifiedBy>
  <cp:lastPrinted>2024-07-16T13:11:16Z</cp:lastPrinted>
  <dcterms:created xsi:type="dcterms:W3CDTF">2006-09-16T00:00:00Z</dcterms:created>
  <dcterms:modified xsi:type="dcterms:W3CDTF">2024-07-29T13:37:19Z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6BD85C8B33AA46C0836028AB6DB6E101_12</vt:lpwstr>
  </property>
  <property fmtid="{D5CDD505-2E9C-101B-9397-08002B2CF9AE}" pid="3" name="KSOProductBuildVer">
    <vt:lpwstr>1049-12.2.0.16909</vt:lpwstr>
  </property>
</Properties>
</file>