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590" windowHeight="12120"/>
  </bookViews>
  <sheets>
    <sheet name="Лист 1" sheetId="4" r:id="rId1"/>
    <sheet name="Лист3" sheetId="3" r:id="rId2"/>
  </sheets>
  <definedNames>
    <definedName name="_xlnm.Print_Area" localSheetId="0">'Лист 1'!$A$1:$K$64</definedName>
  </definedNames>
  <calcPr calcId="145621"/>
</workbook>
</file>

<file path=xl/calcChain.xml><?xml version="1.0" encoding="utf-8"?>
<calcChain xmlns="http://schemas.openxmlformats.org/spreadsheetml/2006/main">
  <c r="F59" i="4" l="1"/>
  <c r="E59" i="4"/>
  <c r="F51" i="4"/>
  <c r="E51" i="4"/>
  <c r="H58" i="4" l="1"/>
  <c r="H56" i="4"/>
  <c r="H54" i="4"/>
  <c r="H53" i="4" s="1"/>
  <c r="H52" i="4"/>
  <c r="H50" i="4"/>
  <c r="H48" i="4"/>
  <c r="H46" i="4"/>
  <c r="H45" i="4"/>
  <c r="H44" i="4"/>
  <c r="H43" i="4"/>
  <c r="H41" i="4"/>
  <c r="H40" i="4"/>
  <c r="H39" i="4"/>
  <c r="H37" i="4"/>
  <c r="H35" i="4"/>
  <c r="H34" i="4"/>
  <c r="H33" i="4"/>
  <c r="H29" i="4"/>
  <c r="H27" i="4"/>
  <c r="H26" i="4"/>
  <c r="H25" i="4"/>
  <c r="H23" i="4"/>
  <c r="H21" i="4"/>
  <c r="H19" i="4"/>
  <c r="H18" i="4"/>
  <c r="H17" i="4"/>
  <c r="H16" i="4"/>
  <c r="H14" i="4"/>
  <c r="H12" i="4"/>
  <c r="H10" i="4"/>
  <c r="H8" i="4"/>
  <c r="G58" i="4"/>
  <c r="G56" i="4"/>
  <c r="G54" i="4"/>
  <c r="G52" i="4"/>
  <c r="G50" i="4"/>
  <c r="G48" i="4"/>
  <c r="G46" i="4"/>
  <c r="G45" i="4"/>
  <c r="G44" i="4"/>
  <c r="G43" i="4"/>
  <c r="G41" i="4"/>
  <c r="G40" i="4"/>
  <c r="G39" i="4"/>
  <c r="G37" i="4"/>
  <c r="G35" i="4"/>
  <c r="G34" i="4"/>
  <c r="G33" i="4"/>
  <c r="G29" i="4"/>
  <c r="G27" i="4"/>
  <c r="G26" i="4"/>
  <c r="G25" i="4"/>
  <c r="G23" i="4"/>
  <c r="G21" i="4"/>
  <c r="G19" i="4"/>
  <c r="G18" i="4"/>
  <c r="G17" i="4"/>
  <c r="G16" i="4"/>
  <c r="G14" i="4"/>
  <c r="G12" i="4"/>
  <c r="G10" i="4"/>
  <c r="G8" i="4"/>
  <c r="F53" i="4"/>
  <c r="F47" i="4"/>
  <c r="F42" i="4"/>
  <c r="F49" i="4"/>
  <c r="F57" i="4"/>
  <c r="F38" i="4"/>
  <c r="F36" i="4"/>
  <c r="F32" i="4"/>
  <c r="F30" i="4"/>
  <c r="F28" i="4"/>
  <c r="F24" i="4"/>
  <c r="F22" i="4"/>
  <c r="F20" i="4"/>
  <c r="F15" i="4"/>
  <c r="F13" i="4"/>
  <c r="F11" i="4"/>
  <c r="F9" i="4"/>
  <c r="F7" i="4"/>
  <c r="E57" i="4" l="1"/>
  <c r="K56" i="4"/>
  <c r="J56" i="4"/>
  <c r="I55" i="4"/>
  <c r="E55" i="4"/>
  <c r="K54" i="4"/>
  <c r="J54" i="4"/>
  <c r="N53" i="4"/>
  <c r="I53" i="4"/>
  <c r="E53" i="4"/>
  <c r="G53" i="4" s="1"/>
  <c r="K52" i="4"/>
  <c r="J52" i="4"/>
  <c r="I51" i="4"/>
  <c r="K50" i="4"/>
  <c r="N50" i="4" s="1"/>
  <c r="J50" i="4"/>
  <c r="L49" i="4"/>
  <c r="I49" i="4"/>
  <c r="E49" i="4"/>
  <c r="K48" i="4"/>
  <c r="J48" i="4"/>
  <c r="I47" i="4"/>
  <c r="E47" i="4"/>
  <c r="K46" i="4"/>
  <c r="N46" i="4" s="1"/>
  <c r="J46" i="4"/>
  <c r="K45" i="4"/>
  <c r="M45" i="4" s="1"/>
  <c r="J45" i="4"/>
  <c r="K44" i="4"/>
  <c r="N44" i="4" s="1"/>
  <c r="J44" i="4"/>
  <c r="K43" i="4"/>
  <c r="M43" i="4" s="1"/>
  <c r="J43" i="4"/>
  <c r="L42" i="4"/>
  <c r="I42" i="4"/>
  <c r="E42" i="4"/>
  <c r="K41" i="4"/>
  <c r="N41" i="4" s="1"/>
  <c r="J41" i="4"/>
  <c r="K40" i="4"/>
  <c r="N40" i="4" s="1"/>
  <c r="J40" i="4"/>
  <c r="K39" i="4"/>
  <c r="N39" i="4" s="1"/>
  <c r="J39" i="4"/>
  <c r="L38" i="4"/>
  <c r="I38" i="4"/>
  <c r="E38" i="4"/>
  <c r="K37" i="4"/>
  <c r="N37" i="4" s="1"/>
  <c r="J37" i="4"/>
  <c r="L36" i="4"/>
  <c r="I36" i="4"/>
  <c r="E36" i="4"/>
  <c r="K35" i="4"/>
  <c r="J35" i="4"/>
  <c r="K34" i="4"/>
  <c r="J34" i="4"/>
  <c r="K33" i="4"/>
  <c r="J33" i="4"/>
  <c r="I32" i="4"/>
  <c r="E32" i="4"/>
  <c r="E31" i="4"/>
  <c r="L30" i="4"/>
  <c r="I30" i="4"/>
  <c r="K29" i="4"/>
  <c r="J29" i="4"/>
  <c r="I28" i="4"/>
  <c r="E28" i="4"/>
  <c r="K27" i="4"/>
  <c r="N27" i="4" s="1"/>
  <c r="J27" i="4"/>
  <c r="K26" i="4"/>
  <c r="J26" i="4"/>
  <c r="K25" i="4"/>
  <c r="J25" i="4"/>
  <c r="L24" i="4"/>
  <c r="I24" i="4"/>
  <c r="E24" i="4"/>
  <c r="K23" i="4"/>
  <c r="L22" i="4"/>
  <c r="I22" i="4"/>
  <c r="K21" i="4"/>
  <c r="N21" i="4" s="1"/>
  <c r="J21" i="4"/>
  <c r="L20" i="4"/>
  <c r="I20" i="4"/>
  <c r="E20" i="4"/>
  <c r="K19" i="4"/>
  <c r="N19" i="4" s="1"/>
  <c r="J19" i="4"/>
  <c r="K18" i="4"/>
  <c r="N18" i="4" s="1"/>
  <c r="J18" i="4"/>
  <c r="K17" i="4"/>
  <c r="J17" i="4"/>
  <c r="K16" i="4"/>
  <c r="N16" i="4" s="1"/>
  <c r="J16" i="4"/>
  <c r="L15" i="4"/>
  <c r="I15" i="4"/>
  <c r="E15" i="4"/>
  <c r="J14" i="4"/>
  <c r="K14" i="4"/>
  <c r="N14" i="4" s="1"/>
  <c r="L13" i="4"/>
  <c r="I13" i="4"/>
  <c r="E13" i="4"/>
  <c r="K12" i="4"/>
  <c r="J12" i="4"/>
  <c r="I11" i="4"/>
  <c r="E11" i="4"/>
  <c r="K10" i="4"/>
  <c r="N10" i="4" s="1"/>
  <c r="J10" i="4"/>
  <c r="L9" i="4"/>
  <c r="I9" i="4"/>
  <c r="E9" i="4"/>
  <c r="K8" i="4"/>
  <c r="N8" i="4" s="1"/>
  <c r="J8" i="4"/>
  <c r="L7" i="4"/>
  <c r="I7" i="4"/>
  <c r="E7" i="4"/>
  <c r="N45" i="4" l="1"/>
  <c r="K9" i="4"/>
  <c r="M9" i="4" s="1"/>
  <c r="G11" i="4"/>
  <c r="H11" i="4"/>
  <c r="K38" i="4"/>
  <c r="M38" i="4" s="1"/>
  <c r="H38" i="4"/>
  <c r="G38" i="4"/>
  <c r="G42" i="4"/>
  <c r="H42" i="4"/>
  <c r="J53" i="4"/>
  <c r="J57" i="4"/>
  <c r="H57" i="4"/>
  <c r="G57" i="4"/>
  <c r="E30" i="4"/>
  <c r="K30" i="4" s="1"/>
  <c r="N30" i="4" s="1"/>
  <c r="H31" i="4"/>
  <c r="G31" i="4"/>
  <c r="J36" i="4"/>
  <c r="G36" i="4"/>
  <c r="H36" i="4"/>
  <c r="G20" i="4"/>
  <c r="H20" i="4"/>
  <c r="H24" i="4"/>
  <c r="G24" i="4"/>
  <c r="J32" i="4"/>
  <c r="G32" i="4"/>
  <c r="H32" i="4"/>
  <c r="K24" i="4"/>
  <c r="M24" i="4" s="1"/>
  <c r="J28" i="4"/>
  <c r="G28" i="4"/>
  <c r="H28" i="4"/>
  <c r="H55" i="4"/>
  <c r="G55" i="4"/>
  <c r="N43" i="4"/>
  <c r="J47" i="4"/>
  <c r="H47" i="4"/>
  <c r="G47" i="4"/>
  <c r="J51" i="4"/>
  <c r="G51" i="4"/>
  <c r="H51" i="4"/>
  <c r="H49" i="4"/>
  <c r="G49" i="4"/>
  <c r="G15" i="4"/>
  <c r="H15" i="4"/>
  <c r="K13" i="4"/>
  <c r="M13" i="4" s="1"/>
  <c r="G13" i="4"/>
  <c r="H13" i="4"/>
  <c r="G9" i="4"/>
  <c r="H9" i="4"/>
  <c r="H7" i="4"/>
  <c r="G7" i="4"/>
  <c r="J24" i="4"/>
  <c r="J31" i="4"/>
  <c r="J42" i="4"/>
  <c r="M44" i="4"/>
  <c r="J9" i="4"/>
  <c r="J15" i="4"/>
  <c r="K28" i="4"/>
  <c r="K31" i="4"/>
  <c r="N31" i="4" s="1"/>
  <c r="L59" i="4"/>
  <c r="J7" i="4"/>
  <c r="J20" i="4"/>
  <c r="K51" i="4"/>
  <c r="K53" i="4"/>
  <c r="K47" i="4"/>
  <c r="N9" i="4"/>
  <c r="M18" i="4"/>
  <c r="M21" i="4"/>
  <c r="K32" i="4"/>
  <c r="M8" i="4"/>
  <c r="M14" i="4"/>
  <c r="M16" i="4"/>
  <c r="M27" i="4"/>
  <c r="K42" i="4"/>
  <c r="M42" i="4" s="1"/>
  <c r="M10" i="4"/>
  <c r="J13" i="4"/>
  <c r="K36" i="4"/>
  <c r="N36" i="4" s="1"/>
  <c r="K20" i="4"/>
  <c r="M20" i="4" s="1"/>
  <c r="I59" i="4"/>
  <c r="K15" i="4"/>
  <c r="M15" i="4" s="1"/>
  <c r="K11" i="4"/>
  <c r="M40" i="4"/>
  <c r="K55" i="4"/>
  <c r="M46" i="4"/>
  <c r="K49" i="4"/>
  <c r="M49" i="4" s="1"/>
  <c r="K57" i="4"/>
  <c r="M23" i="4"/>
  <c r="N23" i="4"/>
  <c r="N20" i="4"/>
  <c r="K7" i="4"/>
  <c r="M19" i="4"/>
  <c r="J30" i="4"/>
  <c r="M39" i="4"/>
  <c r="M41" i="4"/>
  <c r="M50" i="4"/>
  <c r="J38" i="4"/>
  <c r="J49" i="4"/>
  <c r="J55" i="4"/>
  <c r="J11" i="4"/>
  <c r="E22" i="4"/>
  <c r="J23" i="4"/>
  <c r="M37" i="4"/>
  <c r="N15" i="4" l="1"/>
  <c r="N24" i="4"/>
  <c r="M30" i="4"/>
  <c r="N38" i="4"/>
  <c r="H30" i="4"/>
  <c r="G30" i="4"/>
  <c r="N49" i="4"/>
  <c r="N13" i="4"/>
  <c r="J22" i="4"/>
  <c r="H22" i="4"/>
  <c r="G22" i="4"/>
  <c r="M36" i="4"/>
  <c r="N42" i="4"/>
  <c r="M31" i="4"/>
  <c r="N7" i="4"/>
  <c r="M7" i="4"/>
  <c r="K22" i="4"/>
  <c r="J59" i="4" l="1"/>
  <c r="H59" i="4"/>
  <c r="G59" i="4"/>
  <c r="K59" i="4"/>
  <c r="N59" i="4" s="1"/>
  <c r="N22" i="4"/>
  <c r="M22" i="4"/>
  <c r="M59" i="4" l="1"/>
</calcChain>
</file>

<file path=xl/sharedStrings.xml><?xml version="1.0" encoding="utf-8"?>
<sst xmlns="http://schemas.openxmlformats.org/spreadsheetml/2006/main" count="113" uniqueCount="91">
  <si>
    <t>Приложение  6    к отчету</t>
  </si>
  <si>
    <t>тысяч рублей</t>
  </si>
  <si>
    <t>№    п/п</t>
  </si>
  <si>
    <t>Наименование программы</t>
  </si>
  <si>
    <t>Код прямого получателя</t>
  </si>
  <si>
    <t>целевая статья</t>
  </si>
  <si>
    <t>Фактическое исполнение на 01.10.2023г</t>
  </si>
  <si>
    <t>Отклонение (+;-)</t>
  </si>
  <si>
    <t>Процент исполнения к плану</t>
  </si>
  <si>
    <t>Фактическое исполнение на 01.10.2016г.</t>
  </si>
  <si>
    <t>Отклонение (+,-)</t>
  </si>
  <si>
    <t>Процент исполнения к уточненному плану</t>
  </si>
  <si>
    <t>1.</t>
  </si>
  <si>
    <t xml:space="preserve">Муниципальная программа муниципального образования "Гиагинский район" "Развитие образования" </t>
  </si>
  <si>
    <t>6200000000</t>
  </si>
  <si>
    <t>Управление образования администрации муниципального образования "Гиагинский район"</t>
  </si>
  <si>
    <t>2.</t>
  </si>
  <si>
    <t xml:space="preserve">Муниципальная программа муниципального образования "Гиагинский район" Развитие культуры и искусства" </t>
  </si>
  <si>
    <t>6300000000</t>
  </si>
  <si>
    <t>Управление  культуры администрации муниципального образования "Гиагинский район"</t>
  </si>
  <si>
    <t>3.</t>
  </si>
  <si>
    <t>Муниципальная программа муниципального образования "Гиагинский район"  "Развитие малого и среднего предпринимательства муниципального образования "Гиагинский район"</t>
  </si>
  <si>
    <t>6400000000</t>
  </si>
  <si>
    <t>Администрация муниципального образования "Гиагинский район"</t>
  </si>
  <si>
    <t>4.</t>
  </si>
  <si>
    <t xml:space="preserve">Муниципальная программа муниципального образования "Гиагинский район" "Управление муниципальными финансами" </t>
  </si>
  <si>
    <t>6500000000</t>
  </si>
  <si>
    <t>Управление финансов администрации муниципального образования "Гиагинский район"</t>
  </si>
  <si>
    <t>5.</t>
  </si>
  <si>
    <t xml:space="preserve">Муниципальная программа муниципального образования "Гиагинский район" "Энергосбережение и повышение энергетической эффективности" </t>
  </si>
  <si>
    <t>6600000000</t>
  </si>
  <si>
    <t>Управление финансов администрации МО "Гиагинский район"</t>
  </si>
  <si>
    <t>6.</t>
  </si>
  <si>
    <t xml:space="preserve">Муниципальная программа муниципального образования "Гиагинский район" "Развитие молодежной политики" </t>
  </si>
  <si>
    <t>6Б00000000</t>
  </si>
  <si>
    <t>7.</t>
  </si>
  <si>
    <t>Муниципальная программа муниципального образования "Гиагинский район" "Развитие физической культуры и спорта "</t>
  </si>
  <si>
    <t>6Г00000000</t>
  </si>
  <si>
    <t>8.</t>
  </si>
  <si>
    <t xml:space="preserve">Муниципальная программа муниципального образования "Гиагинский район" "Развитие сельского хозяйства на территории муниципального образования "Гиагинский район" </t>
  </si>
  <si>
    <t>6Д00000000</t>
  </si>
  <si>
    <t>Управление  культуры администрации МО "Гиагинский район"</t>
  </si>
  <si>
    <t>Управление образования администрации МО "Гиагинский район"</t>
  </si>
  <si>
    <t>9.</t>
  </si>
  <si>
    <t>Муниципальная программа муниципального образования "Гиагинский район" "Реализация обеспечения информирования граждан о деятельности муниципальных органов муниципального образования "Гиагинский район"</t>
  </si>
  <si>
    <t>6Е00000000</t>
  </si>
  <si>
    <t>10.</t>
  </si>
  <si>
    <t xml:space="preserve">Муниципальная программа муниципального образования "Гиагинский район" "Защита населения и территории от чрезвычайных ситуаций природного и техногенного характера, обеспечение пожарной безопасности  и безопасности  людей на водных объектах " </t>
  </si>
  <si>
    <t>6И00000000</t>
  </si>
  <si>
    <t>11.</t>
  </si>
  <si>
    <t>Муниципальная программа муниципального образования "Гиагинский район" "Комплексное развитие сельских территорий"</t>
  </si>
  <si>
    <t>6К00000000</t>
  </si>
  <si>
    <t>12.</t>
  </si>
  <si>
    <t xml:space="preserve">Муниципальная программа муниципального образования "Гиагинский район" "Обеспечение безопасности дорожного движения" </t>
  </si>
  <si>
    <t>6Л00000000</t>
  </si>
  <si>
    <t>13.</t>
  </si>
  <si>
    <t xml:space="preserve">Муниципальная программа муниципального образования "Гиагинский район" "Доступная среда" </t>
  </si>
  <si>
    <t>6П00000000</t>
  </si>
  <si>
    <t>Управление культуры администрации муниципального образования "Гиагинский район"</t>
  </si>
  <si>
    <t>Администрация МО "Гиагинский район"</t>
  </si>
  <si>
    <t>14.</t>
  </si>
  <si>
    <t xml:space="preserve">Муниципальная программа муниципального образования "Гиагинский район" "Развитие информатизации"  </t>
  </si>
  <si>
    <t>6Ц00000000</t>
  </si>
  <si>
    <t>МКУ "Централизованная бухгалтерия при управлении культуры администрации МО "Гиагинский район"</t>
  </si>
  <si>
    <t>МКУ "Централизованная бухгалтерия при управлении образования администрации МО "Гиагинский район"</t>
  </si>
  <si>
    <t>15.</t>
  </si>
  <si>
    <t>Муниципальная программа муниципального образования "Гиагинский район" "Переселение граждан из аварийного жилищного фонда"</t>
  </si>
  <si>
    <t>6Ч00000000</t>
  </si>
  <si>
    <t>16.</t>
  </si>
  <si>
    <t>Муниципальная программа муниципального образования "Гиагинский район" "Обеспечение доступным и комфортным жильем  и коммунальными услугами"</t>
  </si>
  <si>
    <t>6Ф00000000</t>
  </si>
  <si>
    <t>17.</t>
  </si>
  <si>
    <t>18.</t>
  </si>
  <si>
    <t xml:space="preserve">Муниципальная программа "Улучшение демографической ситуации на территории муниципального образования "Гиагинский район" </t>
  </si>
  <si>
    <t>6У00000000</t>
  </si>
  <si>
    <t>19.</t>
  </si>
  <si>
    <t>Муниципальная программа муниципального образования "Гиагинский район" "Социальная помощь ветеранам Великой Отечественной войны 1941-1945 годов и гражданам, участвующим в специальной военной операции, и (или) членам их семей"</t>
  </si>
  <si>
    <t>6С00000000</t>
  </si>
  <si>
    <t>Муниципальная программа "Капитальный ремонт общего имущества в многоквартирных домах на 2017 - 2019 годы"</t>
  </si>
  <si>
    <t xml:space="preserve"> Администрация МО "Гиагинский район"</t>
  </si>
  <si>
    <t>Муниципальная программа муниципального образования "Гиагинский район" "Управление муниципальным имуществом и земельными ресурсами муниципального образования "Гиагинский район"</t>
  </si>
  <si>
    <t>6Я00000000</t>
  </si>
  <si>
    <t>Всего</t>
  </si>
  <si>
    <t xml:space="preserve">Управляющая делами Совета народных депутатов муниципального образования  "Гиагинский район"                                                                                           </t>
  </si>
  <si>
    <t>М.А.Бондаренко</t>
  </si>
  <si>
    <t>З.В.Зяблова</t>
  </si>
  <si>
    <t>Отклонение      (+;-)</t>
  </si>
  <si>
    <t xml:space="preserve">                                                                                                             Приложение № 6 к отчету                                                                                                                                                        </t>
  </si>
  <si>
    <t xml:space="preserve">Уточненный план на 01.07.2024 год                 </t>
  </si>
  <si>
    <t>Фактическое исполнение на 01.07.2024год</t>
  </si>
  <si>
    <t>Перечень муниципальных программ муниципального образования "Гиагинский район" с распределением бюджетных ассигнований за 1 полугодие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</si>
</sst>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"/>
    <numFmt numFmtId="165" formatCode="0.0"/>
    <numFmt numFmtId="166" formatCode="#\ ##0.0_ "/>
    <numFmt numFmtId="167" formatCode="#\ ##0.00000"/>
    <numFmt numFmtId="168" formatCode="#,##0.0"/>
  </numFmts>
  <fonts count="14" x14ac:knownFonts="1">
    <font>
      <sz val="11"/>
      <color theme="1"/>
      <name val="Calibri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164" fontId="0" fillId="0" borderId="0" xfId="0" applyNumberFormat="1" applyFont="1"/>
    <xf numFmtId="0" fontId="2" fillId="0" borderId="0" xfId="0" applyFont="1"/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right" vertical="center"/>
    </xf>
    <xf numFmtId="165" fontId="6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right" vertical="top" wrapText="1"/>
    </xf>
    <xf numFmtId="164" fontId="7" fillId="2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right" vertical="center" wrapText="1"/>
    </xf>
    <xf numFmtId="49" fontId="6" fillId="2" borderId="4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164" fontId="11" fillId="2" borderId="2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center" wrapText="1"/>
    </xf>
    <xf numFmtId="166" fontId="7" fillId="2" borderId="2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7" fontId="1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/>
    </xf>
    <xf numFmtId="165" fontId="7" fillId="2" borderId="5" xfId="0" applyNumberFormat="1" applyFont="1" applyFill="1" applyBorder="1" applyAlignment="1">
      <alignment horizontal="right" vertical="center"/>
    </xf>
    <xf numFmtId="165" fontId="7" fillId="2" borderId="2" xfId="0" applyNumberFormat="1" applyFont="1" applyFill="1" applyBorder="1" applyAlignment="1">
      <alignment horizontal="right" vertical="center"/>
    </xf>
    <xf numFmtId="165" fontId="9" fillId="2" borderId="2" xfId="0" applyNumberFormat="1" applyFont="1" applyFill="1" applyBorder="1" applyAlignment="1">
      <alignment horizontal="right" vertical="center" wrapText="1"/>
    </xf>
    <xf numFmtId="165" fontId="1" fillId="2" borderId="2" xfId="0" applyNumberFormat="1" applyFont="1" applyFill="1" applyBorder="1" applyAlignment="1">
      <alignment horizontal="right" vertical="center"/>
    </xf>
    <xf numFmtId="165" fontId="1" fillId="2" borderId="5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top" wrapText="1"/>
    </xf>
    <xf numFmtId="165" fontId="7" fillId="2" borderId="5" xfId="0" applyNumberFormat="1" applyFont="1" applyFill="1" applyBorder="1" applyAlignment="1">
      <alignment horizontal="right" vertical="center" wrapText="1"/>
    </xf>
    <xf numFmtId="165" fontId="9" fillId="2" borderId="5" xfId="0" applyNumberFormat="1" applyFont="1" applyFill="1" applyBorder="1" applyAlignment="1">
      <alignment horizontal="right" vertical="center" wrapText="1"/>
    </xf>
    <xf numFmtId="165" fontId="12" fillId="2" borderId="5" xfId="0" applyNumberFormat="1" applyFont="1" applyFill="1" applyBorder="1" applyAlignment="1">
      <alignment horizontal="right" vertical="center" wrapText="1"/>
    </xf>
    <xf numFmtId="165" fontId="3" fillId="2" borderId="5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2" borderId="5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top" wrapText="1"/>
    </xf>
    <xf numFmtId="164" fontId="0" fillId="0" borderId="0" xfId="0" applyNumberFormat="1"/>
    <xf numFmtId="165" fontId="1" fillId="0" borderId="2" xfId="0" applyNumberFormat="1" applyFont="1" applyBorder="1"/>
    <xf numFmtId="0" fontId="1" fillId="0" borderId="2" xfId="0" applyFont="1" applyBorder="1"/>
    <xf numFmtId="164" fontId="11" fillId="0" borderId="2" xfId="0" applyNumberFormat="1" applyFont="1" applyFill="1" applyBorder="1" applyAlignment="1">
      <alignment horizontal="right" vertical="top" wrapText="1"/>
    </xf>
    <xf numFmtId="165" fontId="7" fillId="0" borderId="2" xfId="0" applyNumberFormat="1" applyFont="1" applyBorder="1" applyAlignment="1">
      <alignment vertical="center"/>
    </xf>
    <xf numFmtId="165" fontId="9" fillId="0" borderId="2" xfId="0" applyNumberFormat="1" applyFont="1" applyBorder="1" applyAlignment="1">
      <alignment vertical="center"/>
    </xf>
    <xf numFmtId="165" fontId="7" fillId="0" borderId="2" xfId="0" applyNumberFormat="1" applyFont="1" applyBorder="1"/>
    <xf numFmtId="165" fontId="9" fillId="0" borderId="2" xfId="0" applyNumberFormat="1" applyFont="1" applyBorder="1"/>
    <xf numFmtId="165" fontId="10" fillId="0" borderId="2" xfId="0" applyNumberFormat="1" applyFont="1" applyBorder="1"/>
    <xf numFmtId="165" fontId="11" fillId="0" borderId="2" xfId="0" applyNumberFormat="1" applyFont="1" applyFill="1" applyBorder="1" applyAlignment="1">
      <alignment horizontal="right" vertical="top" wrapText="1"/>
    </xf>
    <xf numFmtId="165" fontId="7" fillId="2" borderId="2" xfId="0" applyNumberFormat="1" applyFont="1" applyFill="1" applyBorder="1" applyAlignment="1">
      <alignment horizontal="right" vertical="center" wrapText="1"/>
    </xf>
    <xf numFmtId="168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5"/>
  <sheetViews>
    <sheetView tabSelected="1" zoomScaleNormal="100" zoomScaleSheetLayoutView="80" workbookViewId="0">
      <selection activeCell="A4" sqref="A4:K4"/>
    </sheetView>
  </sheetViews>
  <sheetFormatPr defaultColWidth="9.140625" defaultRowHeight="15" x14ac:dyDescent="0.25"/>
  <cols>
    <col min="1" max="1" width="5.42578125" customWidth="1"/>
    <col min="2" max="2" width="69.5703125" customWidth="1"/>
    <col min="3" max="3" width="14.42578125" customWidth="1"/>
    <col min="4" max="7" width="15.7109375" customWidth="1"/>
    <col min="8" max="8" width="18.28515625" customWidth="1"/>
    <col min="9" max="10" width="15.7109375" hidden="1" customWidth="1"/>
    <col min="11" max="11" width="18.85546875" style="1" hidden="1" customWidth="1"/>
    <col min="12" max="12" width="15.140625" hidden="1" customWidth="1"/>
    <col min="13" max="13" width="14.7109375" hidden="1" customWidth="1"/>
    <col min="14" max="14" width="13.7109375" hidden="1" customWidth="1"/>
    <col min="15" max="15" width="23.5703125" customWidth="1"/>
    <col min="16" max="16" width="12" customWidth="1"/>
    <col min="18" max="18" width="16.42578125" customWidth="1"/>
  </cols>
  <sheetData>
    <row r="1" spans="1:15" ht="25.5" customHeight="1" x14ac:dyDescent="0.25">
      <c r="C1" s="82" t="s">
        <v>87</v>
      </c>
      <c r="D1" s="82"/>
      <c r="E1" s="82"/>
      <c r="F1" s="82"/>
      <c r="G1" s="82"/>
      <c r="H1" s="82"/>
      <c r="I1" s="82"/>
      <c r="J1" s="82"/>
      <c r="K1" s="82"/>
    </row>
    <row r="2" spans="1:15" ht="69.75" hidden="1" customHeight="1" x14ac:dyDescent="0.25">
      <c r="A2" s="2"/>
      <c r="B2" s="2"/>
      <c r="C2" s="82"/>
      <c r="D2" s="82"/>
      <c r="E2" s="82"/>
      <c r="F2" s="82"/>
      <c r="G2" s="82"/>
      <c r="H2" s="82"/>
      <c r="I2" s="82"/>
      <c r="J2" s="82"/>
      <c r="K2" s="82"/>
      <c r="L2" s="83" t="s">
        <v>0</v>
      </c>
      <c r="M2" s="83"/>
      <c r="N2" s="83"/>
    </row>
    <row r="3" spans="1:15" ht="35.25" customHeight="1" x14ac:dyDescent="0.25">
      <c r="A3" s="84" t="s">
        <v>90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1:15" ht="21" customHeight="1" x14ac:dyDescent="0.25">
      <c r="A4" s="85" t="s">
        <v>1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35"/>
      <c r="M4" s="35"/>
      <c r="N4" s="35"/>
    </row>
    <row r="5" spans="1:15" ht="15.75" customHeight="1" x14ac:dyDescent="0.25">
      <c r="A5" s="70" t="s">
        <v>2</v>
      </c>
      <c r="B5" s="70" t="s">
        <v>3</v>
      </c>
      <c r="C5" s="70" t="s">
        <v>4</v>
      </c>
      <c r="D5" s="70" t="s">
        <v>5</v>
      </c>
      <c r="E5" s="66" t="s">
        <v>88</v>
      </c>
      <c r="F5" s="67" t="s">
        <v>89</v>
      </c>
      <c r="G5" s="67" t="s">
        <v>86</v>
      </c>
      <c r="H5" s="63" t="s">
        <v>8</v>
      </c>
      <c r="I5" s="67" t="s">
        <v>6</v>
      </c>
      <c r="J5" s="67" t="s">
        <v>7</v>
      </c>
      <c r="K5" s="66" t="s">
        <v>8</v>
      </c>
      <c r="L5" s="64" t="s">
        <v>9</v>
      </c>
      <c r="M5" s="64" t="s">
        <v>10</v>
      </c>
      <c r="N5" s="64" t="s">
        <v>11</v>
      </c>
    </row>
    <row r="6" spans="1:15" ht="46.5" customHeight="1" x14ac:dyDescent="0.25">
      <c r="A6" s="70"/>
      <c r="B6" s="70"/>
      <c r="C6" s="70"/>
      <c r="D6" s="70"/>
      <c r="E6" s="66"/>
      <c r="F6" s="68"/>
      <c r="G6" s="68"/>
      <c r="H6" s="63"/>
      <c r="I6" s="68"/>
      <c r="J6" s="68"/>
      <c r="K6" s="66"/>
      <c r="L6" s="65"/>
      <c r="M6" s="65"/>
      <c r="N6" s="65"/>
    </row>
    <row r="7" spans="1:15" ht="36.75" customHeight="1" x14ac:dyDescent="0.25">
      <c r="A7" s="4" t="s">
        <v>12</v>
      </c>
      <c r="B7" s="78" t="s">
        <v>13</v>
      </c>
      <c r="C7" s="78"/>
      <c r="D7" s="5" t="s">
        <v>14</v>
      </c>
      <c r="E7" s="6">
        <f>E8</f>
        <v>651596.13300000003</v>
      </c>
      <c r="F7" s="37">
        <f>F8</f>
        <v>359318.196</v>
      </c>
      <c r="G7" s="6">
        <f>F7-E7</f>
        <v>-292277.93700000003</v>
      </c>
      <c r="H7" s="56">
        <f>F7/E7*100</f>
        <v>55.144310686079535</v>
      </c>
      <c r="I7" s="6">
        <f>I8</f>
        <v>431500.48284000001</v>
      </c>
      <c r="J7" s="7">
        <f t="shared" ref="J7:J38" si="0">I7-E7</f>
        <v>-220095.65016000002</v>
      </c>
      <c r="K7" s="6">
        <f t="shared" ref="K7:K38" si="1">I7/E7*100</f>
        <v>66.22207545237228</v>
      </c>
      <c r="L7" s="36">
        <f>L8</f>
        <v>219527.9</v>
      </c>
      <c r="M7" s="37">
        <f>SUM(L7-K7)</f>
        <v>219461.67792454764</v>
      </c>
      <c r="N7" s="37">
        <f>SUM(L7/K7*100)</f>
        <v>331502.59713301668</v>
      </c>
    </row>
    <row r="8" spans="1:15" ht="33" customHeight="1" x14ac:dyDescent="0.25">
      <c r="A8" s="8"/>
      <c r="B8" s="9" t="s">
        <v>15</v>
      </c>
      <c r="C8" s="10">
        <v>905</v>
      </c>
      <c r="D8" s="11"/>
      <c r="E8" s="55">
        <v>651596.13300000003</v>
      </c>
      <c r="F8" s="61">
        <v>359318.196</v>
      </c>
      <c r="G8" s="55">
        <f t="shared" ref="G8:G59" si="2">F8-E8</f>
        <v>-292277.93700000003</v>
      </c>
      <c r="H8" s="57">
        <f t="shared" ref="H8:H59" si="3">F8/E8*100</f>
        <v>55.144310686079535</v>
      </c>
      <c r="I8" s="12">
        <v>431500.48284000001</v>
      </c>
      <c r="J8" s="7">
        <f t="shared" si="0"/>
        <v>-220095.65016000002</v>
      </c>
      <c r="K8" s="6">
        <f t="shared" si="1"/>
        <v>66.22207545237228</v>
      </c>
      <c r="L8" s="38">
        <v>219527.9</v>
      </c>
      <c r="M8" s="39">
        <f t="shared" ref="M8:M59" si="4">SUM(L8-K8)</f>
        <v>219461.67792454764</v>
      </c>
      <c r="N8" s="40">
        <f>SUM(L8/K8*100)</f>
        <v>331502.59713301668</v>
      </c>
      <c r="O8" s="41"/>
    </row>
    <row r="9" spans="1:15" ht="42.75" customHeight="1" x14ac:dyDescent="0.25">
      <c r="A9" s="4" t="s">
        <v>16</v>
      </c>
      <c r="B9" s="78" t="s">
        <v>17</v>
      </c>
      <c r="C9" s="78"/>
      <c r="D9" s="5" t="s">
        <v>18</v>
      </c>
      <c r="E9" s="13">
        <f>E10</f>
        <v>134640.42360000001</v>
      </c>
      <c r="F9" s="62">
        <f>F10</f>
        <v>66568.724789999993</v>
      </c>
      <c r="G9" s="13">
        <f t="shared" si="2"/>
        <v>-68071.698810000016</v>
      </c>
      <c r="H9" s="58">
        <f t="shared" si="3"/>
        <v>49.441856323749704</v>
      </c>
      <c r="I9" s="13">
        <f>I10</f>
        <v>82020.339129999993</v>
      </c>
      <c r="J9" s="7">
        <f t="shared" si="0"/>
        <v>-52620.084470000016</v>
      </c>
      <c r="K9" s="6">
        <f t="shared" si="1"/>
        <v>60.918063785711375</v>
      </c>
      <c r="L9" s="42">
        <f>L10</f>
        <v>36697.599999999999</v>
      </c>
      <c r="M9" s="37">
        <f t="shared" si="4"/>
        <v>36636.681936214285</v>
      </c>
      <c r="N9" s="37">
        <f t="shared" ref="N9:N59" si="5">SUM(L9/K9*100)</f>
        <v>60240.916600845085</v>
      </c>
    </row>
    <row r="10" spans="1:15" ht="31.5" customHeight="1" x14ac:dyDescent="0.25">
      <c r="A10" s="8"/>
      <c r="B10" s="14" t="s">
        <v>19</v>
      </c>
      <c r="C10" s="10">
        <v>902</v>
      </c>
      <c r="D10" s="11"/>
      <c r="E10" s="15">
        <v>134640.42360000001</v>
      </c>
      <c r="F10" s="15">
        <v>66568.724789999993</v>
      </c>
      <c r="G10" s="15">
        <f t="shared" si="2"/>
        <v>-68071.698810000016</v>
      </c>
      <c r="H10" s="59">
        <f t="shared" si="3"/>
        <v>49.441856323749704</v>
      </c>
      <c r="I10" s="15">
        <v>82020.339129999993</v>
      </c>
      <c r="J10" s="7">
        <f t="shared" si="0"/>
        <v>-52620.084470000016</v>
      </c>
      <c r="K10" s="6">
        <f t="shared" si="1"/>
        <v>60.918063785711375</v>
      </c>
      <c r="L10" s="38">
        <v>36697.599999999999</v>
      </c>
      <c r="M10" s="39">
        <f t="shared" si="4"/>
        <v>36636.681936214285</v>
      </c>
      <c r="N10" s="39">
        <f t="shared" si="5"/>
        <v>60240.916600845085</v>
      </c>
    </row>
    <row r="11" spans="1:15" ht="45.75" customHeight="1" x14ac:dyDescent="0.25">
      <c r="A11" s="16" t="s">
        <v>20</v>
      </c>
      <c r="B11" s="72" t="s">
        <v>21</v>
      </c>
      <c r="C11" s="73"/>
      <c r="D11" s="5" t="s">
        <v>22</v>
      </c>
      <c r="E11" s="17">
        <f>E12</f>
        <v>55.8</v>
      </c>
      <c r="F11" s="17">
        <f>F12</f>
        <v>0</v>
      </c>
      <c r="G11" s="17">
        <f t="shared" si="2"/>
        <v>-55.8</v>
      </c>
      <c r="H11" s="57">
        <f t="shared" si="3"/>
        <v>0</v>
      </c>
      <c r="I11" s="17">
        <f>I12</f>
        <v>5</v>
      </c>
      <c r="J11" s="7">
        <f t="shared" si="0"/>
        <v>-50.8</v>
      </c>
      <c r="K11" s="6">
        <f t="shared" si="1"/>
        <v>8.9605734767025087</v>
      </c>
      <c r="L11" s="43"/>
      <c r="M11" s="39"/>
      <c r="N11" s="39"/>
    </row>
    <row r="12" spans="1:15" ht="24" customHeight="1" x14ac:dyDescent="0.25">
      <c r="A12" s="8"/>
      <c r="B12" s="9" t="s">
        <v>23</v>
      </c>
      <c r="C12" s="10">
        <v>908</v>
      </c>
      <c r="D12" s="18"/>
      <c r="E12" s="15">
        <v>55.8</v>
      </c>
      <c r="F12" s="15">
        <v>0</v>
      </c>
      <c r="G12" s="15">
        <f t="shared" si="2"/>
        <v>-55.8</v>
      </c>
      <c r="H12" s="57">
        <f t="shared" si="3"/>
        <v>0</v>
      </c>
      <c r="I12" s="15">
        <v>5</v>
      </c>
      <c r="J12" s="7">
        <f t="shared" si="0"/>
        <v>-50.8</v>
      </c>
      <c r="K12" s="6">
        <f t="shared" si="1"/>
        <v>8.9605734767025087</v>
      </c>
      <c r="L12" s="43"/>
      <c r="M12" s="39"/>
      <c r="N12" s="39"/>
    </row>
    <row r="13" spans="1:15" ht="39.75" customHeight="1" x14ac:dyDescent="0.25">
      <c r="A13" s="16" t="s">
        <v>24</v>
      </c>
      <c r="B13" s="78" t="s">
        <v>25</v>
      </c>
      <c r="C13" s="78"/>
      <c r="D13" s="5" t="s">
        <v>26</v>
      </c>
      <c r="E13" s="13">
        <f>E14</f>
        <v>19168.3</v>
      </c>
      <c r="F13" s="62">
        <f>F14</f>
        <v>6792.1</v>
      </c>
      <c r="G13" s="13">
        <f t="shared" si="2"/>
        <v>-12376.199999999999</v>
      </c>
      <c r="H13" s="56">
        <f t="shared" si="3"/>
        <v>35.434023883182128</v>
      </c>
      <c r="I13" s="13">
        <f>I14</f>
        <v>15039.487090000001</v>
      </c>
      <c r="J13" s="7">
        <f t="shared" si="0"/>
        <v>-4128.8129099999987</v>
      </c>
      <c r="K13" s="6">
        <f t="shared" si="1"/>
        <v>78.460202991397267</v>
      </c>
      <c r="L13" s="42">
        <f>L14</f>
        <v>8160.7</v>
      </c>
      <c r="M13" s="37">
        <f t="shared" si="4"/>
        <v>8082.2397970086022</v>
      </c>
      <c r="N13" s="37">
        <f t="shared" si="5"/>
        <v>10401.06919031904</v>
      </c>
    </row>
    <row r="14" spans="1:15" ht="36.75" customHeight="1" x14ac:dyDescent="0.25">
      <c r="A14" s="8"/>
      <c r="B14" s="19" t="s">
        <v>27</v>
      </c>
      <c r="C14" s="10">
        <v>903</v>
      </c>
      <c r="D14" s="11"/>
      <c r="E14" s="15">
        <v>19168.3</v>
      </c>
      <c r="F14" s="15">
        <v>6792.1</v>
      </c>
      <c r="G14" s="15">
        <f t="shared" si="2"/>
        <v>-12376.199999999999</v>
      </c>
      <c r="H14" s="57">
        <f t="shared" si="3"/>
        <v>35.434023883182128</v>
      </c>
      <c r="I14" s="15">
        <v>15039.487090000001</v>
      </c>
      <c r="J14" s="7">
        <f t="shared" si="0"/>
        <v>-4128.8129099999987</v>
      </c>
      <c r="K14" s="6">
        <f t="shared" si="1"/>
        <v>78.460202991397267</v>
      </c>
      <c r="L14" s="38">
        <v>8160.7</v>
      </c>
      <c r="M14" s="39">
        <f t="shared" si="4"/>
        <v>8082.2397970086022</v>
      </c>
      <c r="N14" s="39">
        <f t="shared" si="5"/>
        <v>10401.06919031904</v>
      </c>
    </row>
    <row r="15" spans="1:15" ht="48" customHeight="1" x14ac:dyDescent="0.25">
      <c r="A15" s="4" t="s">
        <v>28</v>
      </c>
      <c r="B15" s="81" t="s">
        <v>29</v>
      </c>
      <c r="C15" s="81"/>
      <c r="D15" s="5" t="s">
        <v>30</v>
      </c>
      <c r="E15" s="13">
        <f>E16+E18+E19+E17</f>
        <v>7363.4</v>
      </c>
      <c r="F15" s="62">
        <f>F16+F19</f>
        <v>759.30000000000007</v>
      </c>
      <c r="G15" s="13">
        <f t="shared" si="2"/>
        <v>-6604.0999999999995</v>
      </c>
      <c r="H15" s="56">
        <f t="shared" si="3"/>
        <v>10.311812477931392</v>
      </c>
      <c r="I15" s="13">
        <f>I16+I18+I19+I17</f>
        <v>2266.6057099999998</v>
      </c>
      <c r="J15" s="7">
        <f t="shared" si="0"/>
        <v>-5096.7942899999998</v>
      </c>
      <c r="K15" s="6">
        <f t="shared" si="1"/>
        <v>30.782053263438087</v>
      </c>
      <c r="L15" s="44">
        <f>L16+L18+L19</f>
        <v>875</v>
      </c>
      <c r="M15" s="37">
        <f t="shared" si="4"/>
        <v>844.21794673656188</v>
      </c>
      <c r="N15" s="37">
        <f t="shared" si="5"/>
        <v>2842.5654146966745</v>
      </c>
    </row>
    <row r="16" spans="1:15" ht="21" customHeight="1" x14ac:dyDescent="0.25">
      <c r="A16" s="8"/>
      <c r="B16" s="9" t="s">
        <v>23</v>
      </c>
      <c r="C16" s="10">
        <v>908</v>
      </c>
      <c r="D16" s="11"/>
      <c r="E16" s="20">
        <v>5560</v>
      </c>
      <c r="F16" s="20">
        <v>59.7</v>
      </c>
      <c r="G16" s="20">
        <f t="shared" si="2"/>
        <v>-5500.3</v>
      </c>
      <c r="H16" s="59">
        <f t="shared" si="3"/>
        <v>1.0737410071942446</v>
      </c>
      <c r="I16" s="20">
        <v>439.55599999999998</v>
      </c>
      <c r="J16" s="7">
        <f t="shared" si="0"/>
        <v>-5120.4440000000004</v>
      </c>
      <c r="K16" s="6">
        <f t="shared" si="1"/>
        <v>7.9056834532374092</v>
      </c>
      <c r="L16" s="38">
        <v>0</v>
      </c>
      <c r="M16" s="39">
        <f t="shared" si="4"/>
        <v>-7.9056834532374092</v>
      </c>
      <c r="N16" s="39">
        <f t="shared" si="5"/>
        <v>0</v>
      </c>
    </row>
    <row r="17" spans="1:14" ht="19.5" hidden="1" customHeight="1" x14ac:dyDescent="0.25">
      <c r="A17" s="8"/>
      <c r="B17" s="9" t="s">
        <v>31</v>
      </c>
      <c r="C17" s="10">
        <v>903</v>
      </c>
      <c r="D17" s="11"/>
      <c r="E17" s="20"/>
      <c r="F17" s="20"/>
      <c r="G17" s="20">
        <f t="shared" si="2"/>
        <v>0</v>
      </c>
      <c r="H17" s="54" t="e">
        <f t="shared" si="3"/>
        <v>#DIV/0!</v>
      </c>
      <c r="I17" s="20"/>
      <c r="J17" s="7">
        <f t="shared" si="0"/>
        <v>0</v>
      </c>
      <c r="K17" s="6" t="e">
        <f t="shared" si="1"/>
        <v>#DIV/0!</v>
      </c>
      <c r="L17" s="38"/>
      <c r="M17" s="39"/>
      <c r="N17" s="39"/>
    </row>
    <row r="18" spans="1:14" ht="38.25" hidden="1" customHeight="1" x14ac:dyDescent="0.25">
      <c r="A18" s="8"/>
      <c r="B18" s="9" t="s">
        <v>19</v>
      </c>
      <c r="C18" s="10">
        <v>902</v>
      </c>
      <c r="D18" s="11"/>
      <c r="E18" s="20">
        <v>0</v>
      </c>
      <c r="F18" s="20"/>
      <c r="G18" s="20">
        <f t="shared" si="2"/>
        <v>0</v>
      </c>
      <c r="H18" s="54" t="e">
        <f t="shared" si="3"/>
        <v>#DIV/0!</v>
      </c>
      <c r="I18" s="20">
        <v>53.927999999999997</v>
      </c>
      <c r="J18" s="7">
        <f t="shared" si="0"/>
        <v>53.927999999999997</v>
      </c>
      <c r="K18" s="6" t="e">
        <f t="shared" si="1"/>
        <v>#DIV/0!</v>
      </c>
      <c r="L18" s="38">
        <v>25</v>
      </c>
      <c r="M18" s="39" t="e">
        <f t="shared" si="4"/>
        <v>#DIV/0!</v>
      </c>
      <c r="N18" s="39" t="e">
        <f t="shared" si="5"/>
        <v>#DIV/0!</v>
      </c>
    </row>
    <row r="19" spans="1:14" ht="31.5" x14ac:dyDescent="0.25">
      <c r="A19" s="8"/>
      <c r="B19" s="9" t="s">
        <v>15</v>
      </c>
      <c r="C19" s="10">
        <v>905</v>
      </c>
      <c r="D19" s="11"/>
      <c r="E19" s="20">
        <v>1803.4</v>
      </c>
      <c r="F19" s="20">
        <v>699.6</v>
      </c>
      <c r="G19" s="20">
        <f t="shared" si="2"/>
        <v>-1103.8000000000002</v>
      </c>
      <c r="H19" s="59">
        <f t="shared" si="3"/>
        <v>38.793390262836866</v>
      </c>
      <c r="I19" s="20">
        <v>1773.1217099999999</v>
      </c>
      <c r="J19" s="7">
        <f t="shared" si="0"/>
        <v>-30.278290000000197</v>
      </c>
      <c r="K19" s="6">
        <f t="shared" si="1"/>
        <v>98.321044138848833</v>
      </c>
      <c r="L19" s="38">
        <v>850</v>
      </c>
      <c r="M19" s="39">
        <f t="shared" si="4"/>
        <v>751.67895586115117</v>
      </c>
      <c r="N19" s="39">
        <f t="shared" si="5"/>
        <v>864.51482227917677</v>
      </c>
    </row>
    <row r="20" spans="1:14" ht="41.25" customHeight="1" x14ac:dyDescent="0.25">
      <c r="A20" s="16" t="s">
        <v>32</v>
      </c>
      <c r="B20" s="78" t="s">
        <v>33</v>
      </c>
      <c r="C20" s="78"/>
      <c r="D20" s="5" t="s">
        <v>34</v>
      </c>
      <c r="E20" s="13">
        <f>E21</f>
        <v>140</v>
      </c>
      <c r="F20" s="13">
        <f>F21</f>
        <v>73</v>
      </c>
      <c r="G20" s="13">
        <f t="shared" si="2"/>
        <v>-67</v>
      </c>
      <c r="H20" s="56">
        <f t="shared" si="3"/>
        <v>52.142857142857146</v>
      </c>
      <c r="I20" s="13">
        <f>I21</f>
        <v>137.0532</v>
      </c>
      <c r="J20" s="7">
        <f t="shared" si="0"/>
        <v>-2.9467999999999961</v>
      </c>
      <c r="K20" s="6">
        <f t="shared" si="1"/>
        <v>97.895142857142858</v>
      </c>
      <c r="L20" s="42">
        <f>L21</f>
        <v>210.9</v>
      </c>
      <c r="M20" s="37">
        <f t="shared" si="4"/>
        <v>113.00485714285715</v>
      </c>
      <c r="N20" s="37">
        <f t="shared" si="5"/>
        <v>215.43459036345013</v>
      </c>
    </row>
    <row r="21" spans="1:14" ht="15.75" x14ac:dyDescent="0.25">
      <c r="A21" s="3"/>
      <c r="B21" s="9" t="s">
        <v>23</v>
      </c>
      <c r="C21" s="10">
        <v>908</v>
      </c>
      <c r="D21" s="11"/>
      <c r="E21" s="15">
        <v>140</v>
      </c>
      <c r="F21" s="15">
        <v>73</v>
      </c>
      <c r="G21" s="15">
        <f t="shared" si="2"/>
        <v>-67</v>
      </c>
      <c r="H21" s="59">
        <f t="shared" si="3"/>
        <v>52.142857142857146</v>
      </c>
      <c r="I21" s="15">
        <v>137.0532</v>
      </c>
      <c r="J21" s="7">
        <f t="shared" si="0"/>
        <v>-2.9467999999999961</v>
      </c>
      <c r="K21" s="6">
        <f t="shared" si="1"/>
        <v>97.895142857142858</v>
      </c>
      <c r="L21" s="38">
        <v>210.9</v>
      </c>
      <c r="M21" s="39">
        <f t="shared" si="4"/>
        <v>113.00485714285715</v>
      </c>
      <c r="N21" s="39">
        <f t="shared" si="5"/>
        <v>215.43459036345013</v>
      </c>
    </row>
    <row r="22" spans="1:14" ht="41.25" customHeight="1" x14ac:dyDescent="0.25">
      <c r="A22" s="16" t="s">
        <v>35</v>
      </c>
      <c r="B22" s="78" t="s">
        <v>36</v>
      </c>
      <c r="C22" s="78"/>
      <c r="D22" s="5" t="s">
        <v>37</v>
      </c>
      <c r="E22" s="13">
        <f>E23</f>
        <v>4837.2</v>
      </c>
      <c r="F22" s="13">
        <f>F23</f>
        <v>1356.4</v>
      </c>
      <c r="G22" s="13">
        <f t="shared" si="2"/>
        <v>-3480.7999999999997</v>
      </c>
      <c r="H22" s="56">
        <f t="shared" si="3"/>
        <v>28.041015463491281</v>
      </c>
      <c r="I22" s="13">
        <f>I23</f>
        <v>459.89400000000001</v>
      </c>
      <c r="J22" s="7">
        <f t="shared" si="0"/>
        <v>-4377.3059999999996</v>
      </c>
      <c r="K22" s="6">
        <f t="shared" si="1"/>
        <v>9.507442322004465</v>
      </c>
      <c r="L22" s="42">
        <f>L23</f>
        <v>172.2</v>
      </c>
      <c r="M22" s="37">
        <f t="shared" si="4"/>
        <v>162.69255767799552</v>
      </c>
      <c r="N22" s="37">
        <f t="shared" si="5"/>
        <v>1811.2126707458674</v>
      </c>
    </row>
    <row r="23" spans="1:14" ht="22.5" customHeight="1" x14ac:dyDescent="0.25">
      <c r="A23" s="8"/>
      <c r="B23" s="9" t="s">
        <v>23</v>
      </c>
      <c r="C23" s="10">
        <v>908</v>
      </c>
      <c r="D23" s="11"/>
      <c r="E23" s="15">
        <v>4837.2</v>
      </c>
      <c r="F23" s="15">
        <v>1356.4</v>
      </c>
      <c r="G23" s="15">
        <f t="shared" si="2"/>
        <v>-3480.7999999999997</v>
      </c>
      <c r="H23" s="53">
        <f t="shared" si="3"/>
        <v>28.041015463491281</v>
      </c>
      <c r="I23" s="15">
        <v>459.89400000000001</v>
      </c>
      <c r="J23" s="7">
        <f t="shared" si="0"/>
        <v>-4377.3059999999996</v>
      </c>
      <c r="K23" s="6">
        <f t="shared" si="1"/>
        <v>9.507442322004465</v>
      </c>
      <c r="L23" s="38">
        <v>172.2</v>
      </c>
      <c r="M23" s="39">
        <f t="shared" si="4"/>
        <v>162.69255767799552</v>
      </c>
      <c r="N23" s="39">
        <f t="shared" si="5"/>
        <v>1811.2126707458674</v>
      </c>
    </row>
    <row r="24" spans="1:14" ht="45.75" customHeight="1" x14ac:dyDescent="0.25">
      <c r="A24" s="16" t="s">
        <v>38</v>
      </c>
      <c r="B24" s="78" t="s">
        <v>39</v>
      </c>
      <c r="C24" s="78"/>
      <c r="D24" s="21" t="s">
        <v>40</v>
      </c>
      <c r="E24" s="13">
        <f>E27+E25+E26</f>
        <v>400</v>
      </c>
      <c r="F24" s="13">
        <f>F27</f>
        <v>0</v>
      </c>
      <c r="G24" s="13">
        <f t="shared" si="2"/>
        <v>-400</v>
      </c>
      <c r="H24" s="56">
        <f t="shared" si="3"/>
        <v>0</v>
      </c>
      <c r="I24" s="13">
        <f>I27+I25+I26</f>
        <v>0</v>
      </c>
      <c r="J24" s="7">
        <f t="shared" si="0"/>
        <v>-400</v>
      </c>
      <c r="K24" s="6">
        <f t="shared" si="1"/>
        <v>0</v>
      </c>
      <c r="L24" s="42">
        <f>L27</f>
        <v>4415.6000000000004</v>
      </c>
      <c r="M24" s="37">
        <f t="shared" si="4"/>
        <v>4415.6000000000004</v>
      </c>
      <c r="N24" s="37" t="e">
        <f t="shared" si="5"/>
        <v>#DIV/0!</v>
      </c>
    </row>
    <row r="25" spans="1:14" ht="15.75" hidden="1" customHeight="1" x14ac:dyDescent="0.25">
      <c r="A25" s="16"/>
      <c r="B25" s="9" t="s">
        <v>41</v>
      </c>
      <c r="C25" s="10">
        <v>902</v>
      </c>
      <c r="D25" s="21"/>
      <c r="E25" s="22">
        <v>0</v>
      </c>
      <c r="F25" s="22"/>
      <c r="G25" s="22">
        <f t="shared" si="2"/>
        <v>0</v>
      </c>
      <c r="H25" s="54" t="e">
        <f t="shared" si="3"/>
        <v>#DIV/0!</v>
      </c>
      <c r="I25" s="22">
        <v>0</v>
      </c>
      <c r="J25" s="7">
        <f t="shared" si="0"/>
        <v>0</v>
      </c>
      <c r="K25" s="6" t="e">
        <f t="shared" si="1"/>
        <v>#DIV/0!</v>
      </c>
      <c r="L25" s="42"/>
      <c r="M25" s="37"/>
      <c r="N25" s="37"/>
    </row>
    <row r="26" spans="1:14" ht="3.75" hidden="1" customHeight="1" x14ac:dyDescent="0.25">
      <c r="A26" s="16"/>
      <c r="B26" s="9" t="s">
        <v>42</v>
      </c>
      <c r="C26" s="10">
        <v>905</v>
      </c>
      <c r="D26" s="21"/>
      <c r="E26" s="22">
        <v>0</v>
      </c>
      <c r="F26" s="22"/>
      <c r="G26" s="22">
        <f t="shared" si="2"/>
        <v>0</v>
      </c>
      <c r="H26" s="54" t="e">
        <f t="shared" si="3"/>
        <v>#DIV/0!</v>
      </c>
      <c r="I26" s="22">
        <v>0</v>
      </c>
      <c r="J26" s="7">
        <f t="shared" si="0"/>
        <v>0</v>
      </c>
      <c r="K26" s="6" t="e">
        <f t="shared" si="1"/>
        <v>#DIV/0!</v>
      </c>
      <c r="L26" s="42"/>
      <c r="M26" s="37"/>
      <c r="N26" s="37"/>
    </row>
    <row r="27" spans="1:14" ht="19.5" customHeight="1" x14ac:dyDescent="0.25">
      <c r="A27" s="3"/>
      <c r="B27" s="9" t="s">
        <v>23</v>
      </c>
      <c r="C27" s="23">
        <v>908</v>
      </c>
      <c r="D27" s="24"/>
      <c r="E27" s="15">
        <v>400</v>
      </c>
      <c r="F27" s="15">
        <v>0</v>
      </c>
      <c r="G27" s="15">
        <f t="shared" si="2"/>
        <v>-400</v>
      </c>
      <c r="H27" s="59">
        <f t="shared" si="3"/>
        <v>0</v>
      </c>
      <c r="I27" s="15">
        <v>0</v>
      </c>
      <c r="J27" s="7">
        <f t="shared" si="0"/>
        <v>-400</v>
      </c>
      <c r="K27" s="6">
        <f t="shared" si="1"/>
        <v>0</v>
      </c>
      <c r="L27" s="38">
        <v>4415.6000000000004</v>
      </c>
      <c r="M27" s="39">
        <f t="shared" si="4"/>
        <v>4415.6000000000004</v>
      </c>
      <c r="N27" s="39" t="e">
        <f t="shared" si="5"/>
        <v>#DIV/0!</v>
      </c>
    </row>
    <row r="28" spans="1:14" ht="51.75" customHeight="1" x14ac:dyDescent="0.25">
      <c r="A28" s="4" t="s">
        <v>43</v>
      </c>
      <c r="B28" s="72" t="s">
        <v>44</v>
      </c>
      <c r="C28" s="73"/>
      <c r="D28" s="21" t="s">
        <v>45</v>
      </c>
      <c r="E28" s="13">
        <f>E29</f>
        <v>763</v>
      </c>
      <c r="F28" s="13">
        <f>F29</f>
        <v>351.8</v>
      </c>
      <c r="G28" s="13">
        <f t="shared" si="2"/>
        <v>-411.2</v>
      </c>
      <c r="H28" s="56">
        <f t="shared" si="3"/>
        <v>46.107470511140235</v>
      </c>
      <c r="I28" s="13">
        <f>I29</f>
        <v>580.98873000000003</v>
      </c>
      <c r="J28" s="7">
        <f t="shared" si="0"/>
        <v>-182.01126999999997</v>
      </c>
      <c r="K28" s="6">
        <f t="shared" si="1"/>
        <v>76.145311926605501</v>
      </c>
      <c r="L28" s="43"/>
      <c r="M28" s="39"/>
      <c r="N28" s="39"/>
    </row>
    <row r="29" spans="1:14" ht="21.75" customHeight="1" x14ac:dyDescent="0.25">
      <c r="A29" s="3"/>
      <c r="B29" s="9" t="s">
        <v>23</v>
      </c>
      <c r="C29" s="23">
        <v>908</v>
      </c>
      <c r="D29" s="24"/>
      <c r="E29" s="15">
        <v>763</v>
      </c>
      <c r="F29" s="15">
        <v>351.8</v>
      </c>
      <c r="G29" s="15">
        <f t="shared" si="2"/>
        <v>-411.2</v>
      </c>
      <c r="H29" s="59">
        <f t="shared" si="3"/>
        <v>46.107470511140235</v>
      </c>
      <c r="I29" s="15">
        <v>580.98873000000003</v>
      </c>
      <c r="J29" s="7">
        <f t="shared" si="0"/>
        <v>-182.01126999999997</v>
      </c>
      <c r="K29" s="6">
        <f t="shared" si="1"/>
        <v>76.145311926605501</v>
      </c>
      <c r="L29" s="43"/>
      <c r="M29" s="39"/>
      <c r="N29" s="39"/>
    </row>
    <row r="30" spans="1:14" ht="68.25" customHeight="1" x14ac:dyDescent="0.25">
      <c r="A30" s="16" t="s">
        <v>46</v>
      </c>
      <c r="B30" s="78" t="s">
        <v>47</v>
      </c>
      <c r="C30" s="78"/>
      <c r="D30" s="21" t="s">
        <v>48</v>
      </c>
      <c r="E30" s="13">
        <f>E31</f>
        <v>6439.2</v>
      </c>
      <c r="F30" s="13">
        <f>F31</f>
        <v>1909.4</v>
      </c>
      <c r="G30" s="13">
        <f t="shared" si="2"/>
        <v>-4529.7999999999993</v>
      </c>
      <c r="H30" s="56">
        <f t="shared" si="3"/>
        <v>29.652751894645302</v>
      </c>
      <c r="I30" s="13">
        <f t="shared" ref="I30" si="6">I31</f>
        <v>4468.5152200000002</v>
      </c>
      <c r="J30" s="7">
        <f t="shared" si="0"/>
        <v>-1970.6847799999996</v>
      </c>
      <c r="K30" s="6">
        <f t="shared" si="1"/>
        <v>69.395502857497831</v>
      </c>
      <c r="L30" s="42">
        <f t="shared" ref="L30" si="7">L31</f>
        <v>1048.5</v>
      </c>
      <c r="M30" s="37">
        <f t="shared" si="4"/>
        <v>979.10449714250217</v>
      </c>
      <c r="N30" s="37">
        <f t="shared" si="5"/>
        <v>1510.9048235489729</v>
      </c>
    </row>
    <row r="31" spans="1:14" ht="18.75" customHeight="1" x14ac:dyDescent="0.25">
      <c r="A31" s="16"/>
      <c r="B31" s="25" t="s">
        <v>23</v>
      </c>
      <c r="C31" s="26">
        <v>908</v>
      </c>
      <c r="D31" s="24"/>
      <c r="E31" s="15">
        <f>6309.2+130</f>
        <v>6439.2</v>
      </c>
      <c r="F31" s="15">
        <v>1909.4</v>
      </c>
      <c r="G31" s="15">
        <f t="shared" si="2"/>
        <v>-4529.7999999999993</v>
      </c>
      <c r="H31" s="59">
        <f t="shared" si="3"/>
        <v>29.652751894645302</v>
      </c>
      <c r="I31" s="15">
        <v>4468.5152200000002</v>
      </c>
      <c r="J31" s="7">
        <f t="shared" si="0"/>
        <v>-1970.6847799999996</v>
      </c>
      <c r="K31" s="6">
        <f t="shared" si="1"/>
        <v>69.395502857497831</v>
      </c>
      <c r="L31" s="38">
        <v>1048.5</v>
      </c>
      <c r="M31" s="39">
        <f t="shared" si="4"/>
        <v>979.10449714250217</v>
      </c>
      <c r="N31" s="39">
        <f t="shared" si="5"/>
        <v>1510.9048235489729</v>
      </c>
    </row>
    <row r="32" spans="1:14" ht="31.5" customHeight="1" x14ac:dyDescent="0.25">
      <c r="A32" s="16" t="s">
        <v>49</v>
      </c>
      <c r="B32" s="76" t="s">
        <v>50</v>
      </c>
      <c r="C32" s="77"/>
      <c r="D32" s="21" t="s">
        <v>51</v>
      </c>
      <c r="E32" s="13">
        <f>E33+E34+E35</f>
        <v>5281.5274900000004</v>
      </c>
      <c r="F32" s="13">
        <f>F35</f>
        <v>1891.7</v>
      </c>
      <c r="G32" s="13">
        <f t="shared" si="2"/>
        <v>-3389.8274900000006</v>
      </c>
      <c r="H32" s="56">
        <f t="shared" si="3"/>
        <v>35.817289668220582</v>
      </c>
      <c r="I32" s="13">
        <f>I33+I34+I35</f>
        <v>34860.008970000003</v>
      </c>
      <c r="J32" s="7">
        <f t="shared" si="0"/>
        <v>29578.481480000002</v>
      </c>
      <c r="K32" s="6">
        <f t="shared" si="1"/>
        <v>660.03649580549654</v>
      </c>
      <c r="L32" s="43"/>
      <c r="M32" s="39"/>
      <c r="N32" s="39"/>
    </row>
    <row r="33" spans="1:14" ht="15.75" hidden="1" customHeight="1" x14ac:dyDescent="0.25">
      <c r="A33" s="16"/>
      <c r="B33" s="25" t="s">
        <v>41</v>
      </c>
      <c r="C33" s="26">
        <v>902</v>
      </c>
      <c r="D33" s="24"/>
      <c r="E33" s="15">
        <v>0</v>
      </c>
      <c r="F33" s="15"/>
      <c r="G33" s="15">
        <f t="shared" si="2"/>
        <v>0</v>
      </c>
      <c r="H33" s="54" t="e">
        <f t="shared" si="3"/>
        <v>#DIV/0!</v>
      </c>
      <c r="I33" s="15">
        <v>0</v>
      </c>
      <c r="J33" s="7">
        <f t="shared" si="0"/>
        <v>0</v>
      </c>
      <c r="K33" s="6" t="e">
        <f t="shared" si="1"/>
        <v>#DIV/0!</v>
      </c>
      <c r="L33" s="43"/>
      <c r="M33" s="39"/>
      <c r="N33" s="39"/>
    </row>
    <row r="34" spans="1:14" ht="15.75" hidden="1" customHeight="1" x14ac:dyDescent="0.25">
      <c r="A34" s="16"/>
      <c r="B34" s="25" t="s">
        <v>42</v>
      </c>
      <c r="C34" s="26">
        <v>905</v>
      </c>
      <c r="D34" s="24"/>
      <c r="E34" s="15">
        <v>0</v>
      </c>
      <c r="F34" s="15"/>
      <c r="G34" s="15">
        <f t="shared" si="2"/>
        <v>0</v>
      </c>
      <c r="H34" s="54" t="e">
        <f t="shared" si="3"/>
        <v>#DIV/0!</v>
      </c>
      <c r="I34" s="15">
        <v>0</v>
      </c>
      <c r="J34" s="7">
        <f t="shared" si="0"/>
        <v>0</v>
      </c>
      <c r="K34" s="6" t="e">
        <f t="shared" si="1"/>
        <v>#DIV/0!</v>
      </c>
      <c r="L34" s="43"/>
      <c r="M34" s="39"/>
      <c r="N34" s="39"/>
    </row>
    <row r="35" spans="1:14" ht="24.75" customHeight="1" x14ac:dyDescent="0.25">
      <c r="A35" s="16"/>
      <c r="B35" s="25" t="s">
        <v>23</v>
      </c>
      <c r="C35" s="26">
        <v>908</v>
      </c>
      <c r="D35" s="24"/>
      <c r="E35" s="15">
        <v>5281.5274900000004</v>
      </c>
      <c r="F35" s="15">
        <v>1891.7</v>
      </c>
      <c r="G35" s="15">
        <f t="shared" si="2"/>
        <v>-3389.8274900000006</v>
      </c>
      <c r="H35" s="53">
        <f t="shared" si="3"/>
        <v>35.817289668220582</v>
      </c>
      <c r="I35" s="15">
        <v>34860.008970000003</v>
      </c>
      <c r="J35" s="7">
        <f t="shared" si="0"/>
        <v>29578.481480000002</v>
      </c>
      <c r="K35" s="6">
        <f t="shared" si="1"/>
        <v>660.03649580549654</v>
      </c>
      <c r="L35" s="43"/>
      <c r="M35" s="39"/>
      <c r="N35" s="39"/>
    </row>
    <row r="36" spans="1:14" ht="41.25" customHeight="1" x14ac:dyDescent="0.25">
      <c r="A36" s="16" t="s">
        <v>52</v>
      </c>
      <c r="B36" s="78" t="s">
        <v>53</v>
      </c>
      <c r="C36" s="78"/>
      <c r="D36" s="21" t="s">
        <v>54</v>
      </c>
      <c r="E36" s="13">
        <f>E37</f>
        <v>130</v>
      </c>
      <c r="F36" s="13">
        <f>F37</f>
        <v>91.3</v>
      </c>
      <c r="G36" s="13">
        <f t="shared" si="2"/>
        <v>-38.700000000000003</v>
      </c>
      <c r="H36" s="56">
        <f t="shared" si="3"/>
        <v>70.230769230769226</v>
      </c>
      <c r="I36" s="13">
        <f>I37</f>
        <v>129.80601999999999</v>
      </c>
      <c r="J36" s="7">
        <f t="shared" si="0"/>
        <v>-0.19398000000001048</v>
      </c>
      <c r="K36" s="6">
        <f t="shared" si="1"/>
        <v>99.850784615384597</v>
      </c>
      <c r="L36" s="42">
        <f>SUM(L37)</f>
        <v>76</v>
      </c>
      <c r="M36" s="37">
        <f t="shared" si="4"/>
        <v>-23.850784615384597</v>
      </c>
      <c r="N36" s="37">
        <f t="shared" si="5"/>
        <v>76.113573160936625</v>
      </c>
    </row>
    <row r="37" spans="1:14" ht="31.5" x14ac:dyDescent="0.25">
      <c r="A37" s="3"/>
      <c r="B37" s="9" t="s">
        <v>15</v>
      </c>
      <c r="C37" s="23">
        <v>905</v>
      </c>
      <c r="D37" s="24"/>
      <c r="E37" s="15">
        <v>130</v>
      </c>
      <c r="F37" s="15">
        <v>91.3</v>
      </c>
      <c r="G37" s="15">
        <f t="shared" si="2"/>
        <v>-38.700000000000003</v>
      </c>
      <c r="H37" s="59">
        <f t="shared" si="3"/>
        <v>70.230769230769226</v>
      </c>
      <c r="I37" s="15">
        <v>129.80601999999999</v>
      </c>
      <c r="J37" s="7">
        <f t="shared" si="0"/>
        <v>-0.19398000000001048</v>
      </c>
      <c r="K37" s="6">
        <f t="shared" si="1"/>
        <v>99.850784615384597</v>
      </c>
      <c r="L37" s="38">
        <v>76</v>
      </c>
      <c r="M37" s="39">
        <f t="shared" si="4"/>
        <v>-23.850784615384597</v>
      </c>
      <c r="N37" s="39">
        <f t="shared" si="5"/>
        <v>76.113573160936625</v>
      </c>
    </row>
    <row r="38" spans="1:14" ht="35.25" customHeight="1" x14ac:dyDescent="0.25">
      <c r="A38" s="4" t="s">
        <v>55</v>
      </c>
      <c r="B38" s="78" t="s">
        <v>56</v>
      </c>
      <c r="C38" s="78"/>
      <c r="D38" s="21" t="s">
        <v>57</v>
      </c>
      <c r="E38" s="13">
        <f>E39+E40+E41</f>
        <v>1372.3</v>
      </c>
      <c r="F38" s="13">
        <f>F40</f>
        <v>304.5</v>
      </c>
      <c r="G38" s="13">
        <f t="shared" si="2"/>
        <v>-1067.8</v>
      </c>
      <c r="H38" s="56">
        <f t="shared" si="3"/>
        <v>22.189025723238359</v>
      </c>
      <c r="I38" s="13">
        <f>I39+I40+I41</f>
        <v>576.11920999999995</v>
      </c>
      <c r="J38" s="7">
        <f t="shared" si="0"/>
        <v>-796.18079</v>
      </c>
      <c r="K38" s="6">
        <f t="shared" si="1"/>
        <v>41.982016322961449</v>
      </c>
      <c r="L38" s="42">
        <f>L39+L40+L41</f>
        <v>1610</v>
      </c>
      <c r="M38" s="37">
        <f t="shared" si="4"/>
        <v>1568.0179836770385</v>
      </c>
      <c r="N38" s="37">
        <f t="shared" si="5"/>
        <v>3834.9754037883931</v>
      </c>
    </row>
    <row r="39" spans="1:14" ht="33.75" hidden="1" customHeight="1" x14ac:dyDescent="0.25">
      <c r="A39" s="3"/>
      <c r="B39" s="9" t="s">
        <v>58</v>
      </c>
      <c r="C39" s="23">
        <v>902</v>
      </c>
      <c r="D39" s="24"/>
      <c r="E39" s="15"/>
      <c r="F39" s="15"/>
      <c r="G39" s="15">
        <f t="shared" si="2"/>
        <v>0</v>
      </c>
      <c r="H39" s="54" t="e">
        <f t="shared" si="3"/>
        <v>#DIV/0!</v>
      </c>
      <c r="I39" s="15">
        <v>0</v>
      </c>
      <c r="J39" s="7">
        <f t="shared" ref="J39:J57" si="8">I39-E39</f>
        <v>0</v>
      </c>
      <c r="K39" s="6" t="e">
        <f t="shared" ref="K39:K57" si="9">I39/E39*100</f>
        <v>#DIV/0!</v>
      </c>
      <c r="L39" s="38">
        <v>10</v>
      </c>
      <c r="M39" s="39" t="e">
        <f t="shared" si="4"/>
        <v>#DIV/0!</v>
      </c>
      <c r="N39" s="39" t="e">
        <f t="shared" si="5"/>
        <v>#DIV/0!</v>
      </c>
    </row>
    <row r="40" spans="1:14" ht="31.5" x14ac:dyDescent="0.25">
      <c r="A40" s="3"/>
      <c r="B40" s="9" t="s">
        <v>15</v>
      </c>
      <c r="C40" s="23">
        <v>905</v>
      </c>
      <c r="D40" s="24"/>
      <c r="E40" s="15">
        <v>1372.3</v>
      </c>
      <c r="F40" s="15">
        <v>304.5</v>
      </c>
      <c r="G40" s="15">
        <f t="shared" si="2"/>
        <v>-1067.8</v>
      </c>
      <c r="H40" s="59">
        <f t="shared" si="3"/>
        <v>22.189025723238359</v>
      </c>
      <c r="I40" s="15">
        <v>576.11920999999995</v>
      </c>
      <c r="J40" s="7">
        <f t="shared" si="8"/>
        <v>-796.18079</v>
      </c>
      <c r="K40" s="6">
        <f t="shared" si="9"/>
        <v>41.982016322961449</v>
      </c>
      <c r="L40" s="38">
        <v>1600</v>
      </c>
      <c r="M40" s="39">
        <f t="shared" si="4"/>
        <v>1558.0179836770385</v>
      </c>
      <c r="N40" s="39">
        <f t="shared" si="5"/>
        <v>3811.1556807834963</v>
      </c>
    </row>
    <row r="41" spans="1:14" ht="0.75" hidden="1" customHeight="1" x14ac:dyDescent="0.25">
      <c r="A41" s="8"/>
      <c r="B41" s="9" t="s">
        <v>59</v>
      </c>
      <c r="C41" s="10">
        <v>908</v>
      </c>
      <c r="D41" s="24"/>
      <c r="E41" s="15">
        <v>0</v>
      </c>
      <c r="F41" s="15"/>
      <c r="G41" s="15">
        <f t="shared" si="2"/>
        <v>0</v>
      </c>
      <c r="H41" s="54" t="e">
        <f t="shared" si="3"/>
        <v>#DIV/0!</v>
      </c>
      <c r="I41" s="15">
        <v>0</v>
      </c>
      <c r="J41" s="7">
        <f t="shared" si="8"/>
        <v>0</v>
      </c>
      <c r="K41" s="6" t="e">
        <f t="shared" si="9"/>
        <v>#DIV/0!</v>
      </c>
      <c r="L41" s="38">
        <v>0</v>
      </c>
      <c r="M41" s="39" t="e">
        <f t="shared" si="4"/>
        <v>#DIV/0!</v>
      </c>
      <c r="N41" s="39" t="e">
        <f t="shared" si="5"/>
        <v>#DIV/0!</v>
      </c>
    </row>
    <row r="42" spans="1:14" ht="36" customHeight="1" x14ac:dyDescent="0.25">
      <c r="A42" s="16" t="s">
        <v>60</v>
      </c>
      <c r="B42" s="78" t="s">
        <v>61</v>
      </c>
      <c r="C42" s="78"/>
      <c r="D42" s="21" t="s">
        <v>62</v>
      </c>
      <c r="E42" s="13">
        <f>E43+E44+E45+E46</f>
        <v>1470.2</v>
      </c>
      <c r="F42" s="13">
        <f>F43</f>
        <v>704.7</v>
      </c>
      <c r="G42" s="13">
        <f t="shared" si="2"/>
        <v>-765.5</v>
      </c>
      <c r="H42" s="56">
        <f t="shared" si="3"/>
        <v>47.932254115086387</v>
      </c>
      <c r="I42" s="13">
        <f>I43+I44+I45+I46</f>
        <v>1186.7909999999999</v>
      </c>
      <c r="J42" s="7">
        <f t="shared" si="8"/>
        <v>-283.40900000000011</v>
      </c>
      <c r="K42" s="6">
        <f t="shared" si="9"/>
        <v>80.723098898109086</v>
      </c>
      <c r="L42" s="42">
        <f>L43+L44+L45+L46</f>
        <v>65.599999999999994</v>
      </c>
      <c r="M42" s="37">
        <f t="shared" si="4"/>
        <v>-15.123098898109092</v>
      </c>
      <c r="N42" s="37">
        <f t="shared" si="5"/>
        <v>81.265462916385459</v>
      </c>
    </row>
    <row r="43" spans="1:14" ht="19.5" customHeight="1" x14ac:dyDescent="0.25">
      <c r="A43" s="16"/>
      <c r="B43" s="9" t="s">
        <v>23</v>
      </c>
      <c r="C43" s="10">
        <v>908</v>
      </c>
      <c r="D43" s="24"/>
      <c r="E43" s="15">
        <v>1470.2</v>
      </c>
      <c r="F43" s="15">
        <v>704.7</v>
      </c>
      <c r="G43" s="15">
        <f t="shared" si="2"/>
        <v>-765.5</v>
      </c>
      <c r="H43" s="59">
        <f t="shared" si="3"/>
        <v>47.932254115086387</v>
      </c>
      <c r="I43" s="15">
        <v>1186.7909999999999</v>
      </c>
      <c r="J43" s="7">
        <f t="shared" si="8"/>
        <v>-283.40900000000011</v>
      </c>
      <c r="K43" s="6">
        <f t="shared" si="9"/>
        <v>80.723098898109086</v>
      </c>
      <c r="L43" s="38">
        <v>0</v>
      </c>
      <c r="M43" s="39">
        <f t="shared" si="4"/>
        <v>-80.723098898109086</v>
      </c>
      <c r="N43" s="39">
        <f t="shared" si="5"/>
        <v>0</v>
      </c>
    </row>
    <row r="44" spans="1:14" ht="6" hidden="1" customHeight="1" x14ac:dyDescent="0.25">
      <c r="A44" s="16"/>
      <c r="B44" s="9" t="s">
        <v>63</v>
      </c>
      <c r="C44" s="10">
        <v>902</v>
      </c>
      <c r="D44" s="11"/>
      <c r="E44" s="15">
        <v>0</v>
      </c>
      <c r="F44" s="15"/>
      <c r="G44" s="15">
        <f t="shared" si="2"/>
        <v>0</v>
      </c>
      <c r="H44" s="54" t="e">
        <f t="shared" si="3"/>
        <v>#DIV/0!</v>
      </c>
      <c r="I44" s="15">
        <v>0</v>
      </c>
      <c r="J44" s="7">
        <f t="shared" si="8"/>
        <v>0</v>
      </c>
      <c r="K44" s="6" t="e">
        <f t="shared" si="9"/>
        <v>#DIV/0!</v>
      </c>
      <c r="L44" s="38">
        <v>0</v>
      </c>
      <c r="M44" s="39" t="e">
        <f t="shared" si="4"/>
        <v>#DIV/0!</v>
      </c>
      <c r="N44" s="39" t="e">
        <f t="shared" si="5"/>
        <v>#DIV/0!</v>
      </c>
    </row>
    <row r="45" spans="1:14" ht="6" hidden="1" customHeight="1" x14ac:dyDescent="0.25">
      <c r="A45" s="16"/>
      <c r="B45" s="9" t="s">
        <v>64</v>
      </c>
      <c r="C45" s="10">
        <v>905</v>
      </c>
      <c r="D45" s="11"/>
      <c r="E45" s="15">
        <v>0</v>
      </c>
      <c r="F45" s="15"/>
      <c r="G45" s="15">
        <f t="shared" si="2"/>
        <v>0</v>
      </c>
      <c r="H45" s="54" t="e">
        <f t="shared" si="3"/>
        <v>#DIV/0!</v>
      </c>
      <c r="I45" s="15">
        <v>0</v>
      </c>
      <c r="J45" s="7">
        <f t="shared" si="8"/>
        <v>0</v>
      </c>
      <c r="K45" s="6" t="e">
        <f t="shared" si="9"/>
        <v>#DIV/0!</v>
      </c>
      <c r="L45" s="38">
        <v>65.599999999999994</v>
      </c>
      <c r="M45" s="39" t="e">
        <f t="shared" si="4"/>
        <v>#DIV/0!</v>
      </c>
      <c r="N45" s="39" t="e">
        <f t="shared" si="5"/>
        <v>#DIV/0!</v>
      </c>
    </row>
    <row r="46" spans="1:14" ht="6" hidden="1" customHeight="1" x14ac:dyDescent="0.25">
      <c r="A46" s="16"/>
      <c r="B46" s="9" t="s">
        <v>42</v>
      </c>
      <c r="C46" s="23">
        <v>905</v>
      </c>
      <c r="D46" s="24"/>
      <c r="E46" s="15">
        <v>0</v>
      </c>
      <c r="F46" s="15"/>
      <c r="G46" s="15">
        <f t="shared" si="2"/>
        <v>0</v>
      </c>
      <c r="H46" s="54" t="e">
        <f t="shared" si="3"/>
        <v>#DIV/0!</v>
      </c>
      <c r="I46" s="15">
        <v>0</v>
      </c>
      <c r="J46" s="7">
        <f t="shared" si="8"/>
        <v>0</v>
      </c>
      <c r="K46" s="6" t="e">
        <f t="shared" si="9"/>
        <v>#DIV/0!</v>
      </c>
      <c r="L46" s="38">
        <v>0</v>
      </c>
      <c r="M46" s="39" t="e">
        <f t="shared" si="4"/>
        <v>#DIV/0!</v>
      </c>
      <c r="N46" s="39" t="e">
        <f t="shared" si="5"/>
        <v>#DIV/0!</v>
      </c>
    </row>
    <row r="47" spans="1:14" ht="33" customHeight="1" x14ac:dyDescent="0.25">
      <c r="A47" s="16" t="s">
        <v>65</v>
      </c>
      <c r="B47" s="79" t="s">
        <v>66</v>
      </c>
      <c r="C47" s="80"/>
      <c r="D47" s="21" t="s">
        <v>67</v>
      </c>
      <c r="E47" s="13">
        <f>E48</f>
        <v>1000</v>
      </c>
      <c r="F47" s="13">
        <f>F48</f>
        <v>0</v>
      </c>
      <c r="G47" s="13">
        <f t="shared" si="2"/>
        <v>-1000</v>
      </c>
      <c r="H47" s="56">
        <f t="shared" si="3"/>
        <v>0</v>
      </c>
      <c r="I47" s="15">
        <f>I48</f>
        <v>7566.4629999999997</v>
      </c>
      <c r="J47" s="7">
        <f t="shared" si="8"/>
        <v>6566.4629999999997</v>
      </c>
      <c r="K47" s="6">
        <f t="shared" si="9"/>
        <v>756.6463</v>
      </c>
      <c r="L47" s="43"/>
      <c r="M47" s="39"/>
      <c r="N47" s="39"/>
    </row>
    <row r="48" spans="1:14" ht="21.75" customHeight="1" x14ac:dyDescent="0.25">
      <c r="A48" s="16"/>
      <c r="B48" s="9" t="s">
        <v>23</v>
      </c>
      <c r="C48" s="10">
        <v>908</v>
      </c>
      <c r="D48" s="24"/>
      <c r="E48" s="15">
        <v>1000</v>
      </c>
      <c r="F48" s="15">
        <v>0</v>
      </c>
      <c r="G48" s="15">
        <f t="shared" si="2"/>
        <v>-1000</v>
      </c>
      <c r="H48" s="59">
        <f t="shared" si="3"/>
        <v>0</v>
      </c>
      <c r="I48" s="15">
        <v>7566.4629999999997</v>
      </c>
      <c r="J48" s="7">
        <f t="shared" si="8"/>
        <v>6566.4629999999997</v>
      </c>
      <c r="K48" s="6">
        <f t="shared" si="9"/>
        <v>756.6463</v>
      </c>
      <c r="L48" s="43"/>
      <c r="M48" s="39"/>
      <c r="N48" s="39"/>
    </row>
    <row r="49" spans="1:18" ht="39" customHeight="1" x14ac:dyDescent="0.25">
      <c r="A49" s="16" t="s">
        <v>68</v>
      </c>
      <c r="B49" s="71" t="s">
        <v>69</v>
      </c>
      <c r="C49" s="71"/>
      <c r="D49" s="21" t="s">
        <v>70</v>
      </c>
      <c r="E49" s="13">
        <f>E50</f>
        <v>24466.5</v>
      </c>
      <c r="F49" s="13">
        <f>F50</f>
        <v>16981.8</v>
      </c>
      <c r="G49" s="13">
        <f t="shared" si="2"/>
        <v>-7484.7000000000007</v>
      </c>
      <c r="H49" s="56">
        <f t="shared" si="3"/>
        <v>69.408374716449018</v>
      </c>
      <c r="I49" s="13">
        <f>I50</f>
        <v>18524.325000000001</v>
      </c>
      <c r="J49" s="7">
        <f t="shared" si="8"/>
        <v>-5942.1749999999993</v>
      </c>
      <c r="K49" s="6">
        <f t="shared" si="9"/>
        <v>75.713015756238121</v>
      </c>
      <c r="L49" s="45">
        <f>L50</f>
        <v>6551.6</v>
      </c>
      <c r="M49" s="37">
        <f t="shared" si="4"/>
        <v>6475.8869842437625</v>
      </c>
      <c r="N49" s="37">
        <f t="shared" si="5"/>
        <v>8653.2017441931093</v>
      </c>
    </row>
    <row r="50" spans="1:18" ht="21" customHeight="1" x14ac:dyDescent="0.25">
      <c r="A50" s="16"/>
      <c r="B50" s="9" t="s">
        <v>23</v>
      </c>
      <c r="C50" s="23">
        <v>908</v>
      </c>
      <c r="D50" s="24"/>
      <c r="E50" s="15">
        <v>24466.5</v>
      </c>
      <c r="F50" s="15">
        <v>16981.8</v>
      </c>
      <c r="G50" s="15">
        <f t="shared" si="2"/>
        <v>-7484.7000000000007</v>
      </c>
      <c r="H50" s="59">
        <f t="shared" si="3"/>
        <v>69.408374716449018</v>
      </c>
      <c r="I50" s="15">
        <v>18524.325000000001</v>
      </c>
      <c r="J50" s="7">
        <f t="shared" si="8"/>
        <v>-5942.1749999999993</v>
      </c>
      <c r="K50" s="6">
        <f t="shared" si="9"/>
        <v>75.713015756238121</v>
      </c>
      <c r="L50" s="46">
        <v>6551.6</v>
      </c>
      <c r="M50" s="39">
        <f t="shared" si="4"/>
        <v>6475.8869842437625</v>
      </c>
      <c r="N50" s="39">
        <f t="shared" si="5"/>
        <v>8653.2017441931093</v>
      </c>
    </row>
    <row r="51" spans="1:18" ht="31.5" customHeight="1" x14ac:dyDescent="0.25">
      <c r="A51" s="16" t="s">
        <v>71</v>
      </c>
      <c r="B51" s="72" t="s">
        <v>73</v>
      </c>
      <c r="C51" s="73"/>
      <c r="D51" s="21" t="s">
        <v>74</v>
      </c>
      <c r="E51" s="17">
        <f>E52</f>
        <v>779</v>
      </c>
      <c r="F51" s="17">
        <f>F52</f>
        <v>380.7</v>
      </c>
      <c r="G51" s="17">
        <f t="shared" si="2"/>
        <v>-398.3</v>
      </c>
      <c r="H51" s="56">
        <f t="shared" si="3"/>
        <v>48.870346598202822</v>
      </c>
      <c r="I51" s="17" t="e">
        <f>SUM(I52+#REF!)</f>
        <v>#REF!</v>
      </c>
      <c r="J51" s="7" t="e">
        <f t="shared" si="8"/>
        <v>#REF!</v>
      </c>
      <c r="K51" s="6" t="e">
        <f t="shared" si="9"/>
        <v>#REF!</v>
      </c>
      <c r="L51" s="47"/>
      <c r="M51" s="39"/>
      <c r="N51" s="39"/>
    </row>
    <row r="52" spans="1:18" ht="20.25" customHeight="1" x14ac:dyDescent="0.25">
      <c r="A52" s="16"/>
      <c r="B52" s="9" t="s">
        <v>23</v>
      </c>
      <c r="C52" s="23">
        <v>908</v>
      </c>
      <c r="D52" s="24"/>
      <c r="E52" s="15">
        <v>779</v>
      </c>
      <c r="F52" s="15">
        <v>380.7</v>
      </c>
      <c r="G52" s="15">
        <f t="shared" si="2"/>
        <v>-398.3</v>
      </c>
      <c r="H52" s="59">
        <f t="shared" si="3"/>
        <v>48.870346598202822</v>
      </c>
      <c r="I52" s="15">
        <v>220</v>
      </c>
      <c r="J52" s="7">
        <f t="shared" si="8"/>
        <v>-559</v>
      </c>
      <c r="K52" s="6">
        <f t="shared" si="9"/>
        <v>28.241335044929393</v>
      </c>
      <c r="L52" s="47"/>
      <c r="M52" s="39"/>
      <c r="N52" s="39"/>
    </row>
    <row r="53" spans="1:18" ht="63" customHeight="1" x14ac:dyDescent="0.25">
      <c r="A53" s="16" t="s">
        <v>72</v>
      </c>
      <c r="B53" s="74" t="s">
        <v>76</v>
      </c>
      <c r="C53" s="75"/>
      <c r="D53" s="21" t="s">
        <v>77</v>
      </c>
      <c r="E53" s="13">
        <f>E54</f>
        <v>2100</v>
      </c>
      <c r="F53" s="13">
        <f>F54</f>
        <v>2000</v>
      </c>
      <c r="G53" s="13">
        <f t="shared" si="2"/>
        <v>-100</v>
      </c>
      <c r="H53" s="56">
        <f>H54</f>
        <v>95.238095238095227</v>
      </c>
      <c r="I53" s="13">
        <f>I54</f>
        <v>3112.2137600000001</v>
      </c>
      <c r="J53" s="7">
        <f t="shared" si="8"/>
        <v>1012.2137600000001</v>
      </c>
      <c r="K53" s="6">
        <f t="shared" si="9"/>
        <v>148.20065523809524</v>
      </c>
      <c r="L53" s="45"/>
      <c r="M53" s="37"/>
      <c r="N53" s="45">
        <f>SUM(N54)</f>
        <v>1050</v>
      </c>
    </row>
    <row r="54" spans="1:18" ht="18.75" customHeight="1" x14ac:dyDescent="0.25">
      <c r="A54" s="16"/>
      <c r="B54" s="9" t="s">
        <v>23</v>
      </c>
      <c r="C54" s="23">
        <v>908</v>
      </c>
      <c r="D54" s="24"/>
      <c r="E54" s="15">
        <v>2100</v>
      </c>
      <c r="F54" s="15">
        <v>2000</v>
      </c>
      <c r="G54" s="15">
        <f t="shared" si="2"/>
        <v>-100</v>
      </c>
      <c r="H54" s="59">
        <f t="shared" si="3"/>
        <v>95.238095238095227</v>
      </c>
      <c r="I54" s="15">
        <v>3112.2137600000001</v>
      </c>
      <c r="J54" s="7">
        <f t="shared" si="8"/>
        <v>1012.2137600000001</v>
      </c>
      <c r="K54" s="6">
        <f t="shared" si="9"/>
        <v>148.20065523809524</v>
      </c>
      <c r="L54" s="47"/>
      <c r="M54" s="39"/>
      <c r="N54" s="47">
        <v>1050</v>
      </c>
    </row>
    <row r="55" spans="1:18" ht="54" hidden="1" customHeight="1" x14ac:dyDescent="0.25">
      <c r="A55" s="16">
        <v>16</v>
      </c>
      <c r="B55" s="27" t="s">
        <v>78</v>
      </c>
      <c r="C55" s="23"/>
      <c r="D55" s="21" t="s">
        <v>51</v>
      </c>
      <c r="E55" s="13">
        <f>SUM(E56)</f>
        <v>0</v>
      </c>
      <c r="F55" s="13"/>
      <c r="G55" s="13">
        <f t="shared" si="2"/>
        <v>0</v>
      </c>
      <c r="H55" s="54" t="e">
        <f t="shared" si="3"/>
        <v>#DIV/0!</v>
      </c>
      <c r="I55" s="13">
        <f>SUM(I56)</f>
        <v>0</v>
      </c>
      <c r="J55" s="7">
        <f t="shared" si="8"/>
        <v>0</v>
      </c>
      <c r="K55" s="6" t="e">
        <f t="shared" si="9"/>
        <v>#DIV/0!</v>
      </c>
      <c r="L55" s="47"/>
      <c r="M55" s="39"/>
      <c r="N55" s="47"/>
    </row>
    <row r="56" spans="1:18" ht="18.75" hidden="1" customHeight="1" x14ac:dyDescent="0.25">
      <c r="A56" s="16"/>
      <c r="B56" s="9" t="s">
        <v>79</v>
      </c>
      <c r="C56" s="23">
        <v>908</v>
      </c>
      <c r="D56" s="24"/>
      <c r="E56" s="15">
        <v>0</v>
      </c>
      <c r="F56" s="15"/>
      <c r="G56" s="15">
        <f t="shared" si="2"/>
        <v>0</v>
      </c>
      <c r="H56" s="54" t="e">
        <f t="shared" si="3"/>
        <v>#DIV/0!</v>
      </c>
      <c r="I56" s="15">
        <v>0</v>
      </c>
      <c r="J56" s="7">
        <f t="shared" si="8"/>
        <v>0</v>
      </c>
      <c r="K56" s="6" t="e">
        <f t="shared" si="9"/>
        <v>#DIV/0!</v>
      </c>
      <c r="L56" s="47"/>
      <c r="M56" s="39"/>
      <c r="N56" s="47"/>
    </row>
    <row r="57" spans="1:18" ht="66" customHeight="1" x14ac:dyDescent="0.25">
      <c r="A57" s="16" t="s">
        <v>75</v>
      </c>
      <c r="B57" s="74" t="s">
        <v>80</v>
      </c>
      <c r="C57" s="75"/>
      <c r="D57" s="21" t="s">
        <v>81</v>
      </c>
      <c r="E57" s="17">
        <f>E58</f>
        <v>4373.3352500000001</v>
      </c>
      <c r="F57" s="17">
        <f>F58</f>
        <v>180.9</v>
      </c>
      <c r="G57" s="17">
        <f t="shared" si="2"/>
        <v>-4192.4352500000005</v>
      </c>
      <c r="H57" s="56">
        <f t="shared" si="3"/>
        <v>4.1364311139878884</v>
      </c>
      <c r="I57" s="15"/>
      <c r="J57" s="7">
        <f t="shared" si="8"/>
        <v>-4373.3352500000001</v>
      </c>
      <c r="K57" s="6">
        <f t="shared" si="9"/>
        <v>0</v>
      </c>
      <c r="L57" s="47"/>
      <c r="M57" s="39"/>
      <c r="N57" s="47"/>
    </row>
    <row r="58" spans="1:18" ht="27.75" customHeight="1" x14ac:dyDescent="0.25">
      <c r="A58" s="16"/>
      <c r="B58" s="9" t="s">
        <v>23</v>
      </c>
      <c r="C58" s="23">
        <v>908</v>
      </c>
      <c r="D58" s="24"/>
      <c r="E58" s="15">
        <v>4373.3352500000001</v>
      </c>
      <c r="F58" s="15">
        <v>180.9</v>
      </c>
      <c r="G58" s="15">
        <f t="shared" si="2"/>
        <v>-4192.4352500000005</v>
      </c>
      <c r="H58" s="57">
        <f t="shared" si="3"/>
        <v>4.1364311139878884</v>
      </c>
      <c r="I58" s="15"/>
      <c r="J58" s="7"/>
      <c r="K58" s="6"/>
      <c r="L58" s="47"/>
      <c r="M58" s="39"/>
      <c r="N58" s="47"/>
    </row>
    <row r="59" spans="1:18" ht="15.75" x14ac:dyDescent="0.25">
      <c r="A59" s="8"/>
      <c r="B59" s="28" t="s">
        <v>82</v>
      </c>
      <c r="C59" s="29"/>
      <c r="D59" s="30"/>
      <c r="E59" s="31">
        <f>E7+E9+E13+E15+E20+E22+E24+E30+E36+E38+E42+E49+E51+E53+E11+E32+E28+E47+E57</f>
        <v>866376.31934000005</v>
      </c>
      <c r="F59" s="31">
        <f>F7+F9+F11+F13+F15+F20+F22+F24+F28+F30+F32+F36+F38+F42+F47+F49+F51+F53+F57</f>
        <v>459664.52079000004</v>
      </c>
      <c r="G59" s="31">
        <f t="shared" si="2"/>
        <v>-406711.79855000001</v>
      </c>
      <c r="H59" s="60">
        <f t="shared" si="3"/>
        <v>53.055988550122137</v>
      </c>
      <c r="I59" s="6" t="e">
        <f>I7+I9+I13+I15+I20+I22+I24+I30+I36+I38+I42+I49+I51+I53+I11+#REF!+I32+I28+I47</f>
        <v>#REF!</v>
      </c>
      <c r="J59" s="7" t="e">
        <f>I59-E59</f>
        <v>#REF!</v>
      </c>
      <c r="K59" s="6" t="e">
        <f>I59/E59*100</f>
        <v>#REF!</v>
      </c>
      <c r="L59" s="36" t="e">
        <f>L50+L42+L38+L36+L30+L27+L23+L21+L15+L14+#REF!+L10+L8</f>
        <v>#REF!</v>
      </c>
      <c r="M59" s="37" t="e">
        <f t="shared" si="4"/>
        <v>#REF!</v>
      </c>
      <c r="N59" s="37" t="e">
        <f t="shared" si="5"/>
        <v>#REF!</v>
      </c>
      <c r="O59" s="48"/>
      <c r="P59" s="48"/>
      <c r="Q59" s="48"/>
      <c r="R59" s="48"/>
    </row>
    <row r="60" spans="1:18" ht="29.25" hidden="1" customHeight="1" x14ac:dyDescent="0.25">
      <c r="A60" s="32"/>
      <c r="B60" s="33"/>
      <c r="C60" s="32"/>
      <c r="D60" s="32"/>
      <c r="E60" s="32"/>
      <c r="F60" s="32"/>
      <c r="G60" s="32"/>
      <c r="H60" s="34"/>
      <c r="I60" s="32"/>
      <c r="J60" s="32"/>
    </row>
    <row r="61" spans="1:18" ht="15.75" hidden="1" x14ac:dyDescent="0.25">
      <c r="A61" s="32"/>
      <c r="B61" s="33"/>
      <c r="C61" s="32"/>
      <c r="D61" s="32"/>
      <c r="E61" s="32"/>
      <c r="F61" s="32"/>
      <c r="G61" s="32"/>
      <c r="H61" s="34"/>
      <c r="I61" s="32"/>
      <c r="J61" s="32"/>
    </row>
    <row r="62" spans="1:18" ht="15.75" hidden="1" x14ac:dyDescent="0.25">
      <c r="A62" s="32"/>
      <c r="B62" s="33"/>
      <c r="C62" s="32"/>
      <c r="D62" s="32"/>
      <c r="E62" s="32"/>
      <c r="F62" s="32"/>
      <c r="G62" s="32"/>
      <c r="H62" s="34"/>
      <c r="I62" s="32"/>
      <c r="J62" s="32"/>
    </row>
    <row r="63" spans="1:18" ht="29.25" customHeight="1" x14ac:dyDescent="0.25">
      <c r="A63" s="32"/>
      <c r="B63" s="33"/>
      <c r="C63" s="32"/>
      <c r="D63" s="32"/>
      <c r="E63" s="32"/>
      <c r="F63" s="32"/>
      <c r="G63" s="32"/>
      <c r="H63" s="34"/>
      <c r="I63" s="32"/>
      <c r="J63" s="32"/>
      <c r="O63" s="52"/>
    </row>
    <row r="64" spans="1:18" ht="48.75" customHeight="1" x14ac:dyDescent="0.25">
      <c r="A64" s="69" t="s">
        <v>83</v>
      </c>
      <c r="B64" s="69"/>
      <c r="C64" s="49"/>
      <c r="D64" s="49"/>
      <c r="E64" s="49"/>
      <c r="F64" s="49"/>
      <c r="G64" s="49"/>
      <c r="H64" s="50" t="s">
        <v>84</v>
      </c>
      <c r="I64" s="49"/>
      <c r="J64" s="49"/>
      <c r="K64" s="51" t="s">
        <v>85</v>
      </c>
      <c r="L64" s="49"/>
      <c r="M64" s="49"/>
      <c r="N64" s="49"/>
      <c r="O64" s="49"/>
      <c r="P64" s="49"/>
      <c r="Q64" s="49"/>
    </row>
    <row r="65" ht="116.25" customHeight="1" x14ac:dyDescent="0.25"/>
  </sheetData>
  <mergeCells count="39">
    <mergeCell ref="C1:K1"/>
    <mergeCell ref="C2:K2"/>
    <mergeCell ref="L2:N2"/>
    <mergeCell ref="A3:N3"/>
    <mergeCell ref="A4:K4"/>
    <mergeCell ref="B24:C24"/>
    <mergeCell ref="B28:C28"/>
    <mergeCell ref="B30:C30"/>
    <mergeCell ref="B7:C7"/>
    <mergeCell ref="B9:C9"/>
    <mergeCell ref="B11:C11"/>
    <mergeCell ref="B13:C13"/>
    <mergeCell ref="B15:C15"/>
    <mergeCell ref="A64:B64"/>
    <mergeCell ref="A5:A6"/>
    <mergeCell ref="B5:B6"/>
    <mergeCell ref="C5:C6"/>
    <mergeCell ref="D5:D6"/>
    <mergeCell ref="B49:C49"/>
    <mergeCell ref="B51:C51"/>
    <mergeCell ref="B53:C53"/>
    <mergeCell ref="B57:C57"/>
    <mergeCell ref="B32:C32"/>
    <mergeCell ref="B36:C36"/>
    <mergeCell ref="B38:C38"/>
    <mergeCell ref="B42:C42"/>
    <mergeCell ref="B47:C47"/>
    <mergeCell ref="B20:C20"/>
    <mergeCell ref="B22:C22"/>
    <mergeCell ref="H5:H6"/>
    <mergeCell ref="M5:M6"/>
    <mergeCell ref="N5:N6"/>
    <mergeCell ref="E5:E6"/>
    <mergeCell ref="I5:I6"/>
    <mergeCell ref="J5:J6"/>
    <mergeCell ref="K5:K6"/>
    <mergeCell ref="L5:L6"/>
    <mergeCell ref="F5:F6"/>
    <mergeCell ref="G5:G6"/>
  </mergeCells>
  <pageMargins left="0.118110236220472" right="0.118110236220472" top="0.35433070866141703" bottom="0.35433070866141703" header="0.31496062992126" footer="0.31496062992126"/>
  <pageSetup paperSize="9" scale="58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7" sqref="L17"/>
    </sheetView>
  </sheetViews>
  <sheetFormatPr defaultColWidth="9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 1</vt:lpstr>
      <vt:lpstr>Лист3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Support764</cp:lastModifiedBy>
  <cp:lastPrinted>2024-03-14T13:10:00Z</cp:lastPrinted>
  <dcterms:created xsi:type="dcterms:W3CDTF">2013-11-12T13:28:00Z</dcterms:created>
  <dcterms:modified xsi:type="dcterms:W3CDTF">2024-07-31T13:13:01Z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236F9B035F7F44F09B2EB2EB2FA7674F_12</vt:lpwstr>
  </property>
  <property fmtid="{D5CDD505-2E9C-101B-9397-08002B2CF9AE}" pid="3" name="KSOProductBuildVer">
    <vt:lpwstr>1049-12.2.0.13489</vt:lpwstr>
  </property>
</Properties>
</file>