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590" windowHeight="11670"/>
  </bookViews>
  <sheets>
    <sheet name="2023" sheetId="2" r:id="rId1"/>
    <sheet name="Лист1" sheetId="3" r:id="rId2"/>
  </sheets>
  <externalReferences>
    <externalReference r:id="rId3"/>
  </externalReferences>
  <definedNames>
    <definedName name="_xlnm._FilterDatabase" localSheetId="0" hidden="1">'2023'!$A$6:$H$406</definedName>
    <definedName name="_xlnm.Print_Area" localSheetId="0">'2023'!$A$1:$H$409</definedName>
  </definedNames>
  <calcPr calcId="145621"/>
</workbook>
</file>

<file path=xl/calcChain.xml><?xml version="1.0" encoding="utf-8"?>
<calcChain xmlns="http://schemas.openxmlformats.org/spreadsheetml/2006/main">
  <c r="G76" i="2" l="1"/>
  <c r="H73" i="2"/>
  <c r="G73" i="2"/>
  <c r="H72" i="2"/>
  <c r="G20" i="2"/>
  <c r="G254" i="2"/>
  <c r="H249" i="2" l="1"/>
  <c r="H248" i="2" s="1"/>
  <c r="G249" i="2"/>
  <c r="G248" i="2"/>
  <c r="G202" i="2"/>
  <c r="G247" i="2" l="1"/>
  <c r="G157" i="2"/>
  <c r="G286" i="2" l="1"/>
  <c r="G285" i="2" s="1"/>
  <c r="G284" i="2"/>
  <c r="G283" i="2" s="1"/>
  <c r="H403" i="2"/>
  <c r="G403" i="2"/>
  <c r="G402" i="2" s="1"/>
  <c r="F403" i="2"/>
  <c r="F402" i="2" s="1"/>
  <c r="E403" i="2"/>
  <c r="E402" i="2" s="1"/>
  <c r="H402" i="2"/>
  <c r="H400" i="2"/>
  <c r="G400" i="2"/>
  <c r="F400" i="2"/>
  <c r="E400" i="2"/>
  <c r="H398" i="2"/>
  <c r="G398" i="2"/>
  <c r="H396" i="2"/>
  <c r="H395" i="2" s="1"/>
  <c r="G396" i="2"/>
  <c r="G395" i="2" s="1"/>
  <c r="G385" i="2" s="1"/>
  <c r="F396" i="2"/>
  <c r="F395" i="2" s="1"/>
  <c r="E396" i="2"/>
  <c r="E395" i="2" s="1"/>
  <c r="E394" i="2"/>
  <c r="E393" i="2" s="1"/>
  <c r="H393" i="2"/>
  <c r="G393" i="2"/>
  <c r="F393" i="2"/>
  <c r="H391" i="2"/>
  <c r="G391" i="2"/>
  <c r="F391" i="2"/>
  <c r="E391" i="2"/>
  <c r="H389" i="2"/>
  <c r="G389" i="2"/>
  <c r="F389" i="2"/>
  <c r="E389" i="2"/>
  <c r="E387" i="2"/>
  <c r="E386" i="2" s="1"/>
  <c r="H386" i="2"/>
  <c r="G386" i="2"/>
  <c r="F386" i="2"/>
  <c r="H381" i="2"/>
  <c r="H380" i="2" s="1"/>
  <c r="G381" i="2"/>
  <c r="G380" i="2" s="1"/>
  <c r="E377" i="2"/>
  <c r="E376" i="2" s="1"/>
  <c r="E375" i="2" s="1"/>
  <c r="H376" i="2"/>
  <c r="H375" i="2" s="1"/>
  <c r="G376" i="2"/>
  <c r="G375" i="2" s="1"/>
  <c r="H373" i="2"/>
  <c r="G373" i="2"/>
  <c r="H371" i="2"/>
  <c r="H370" i="2" s="1"/>
  <c r="G371" i="2"/>
  <c r="G370" i="2" s="1"/>
  <c r="E371" i="2"/>
  <c r="E370" i="2" s="1"/>
  <c r="H367" i="2"/>
  <c r="G367" i="2"/>
  <c r="F367" i="2"/>
  <c r="E367" i="2"/>
  <c r="H363" i="2"/>
  <c r="G363" i="2"/>
  <c r="F363" i="2"/>
  <c r="E363" i="2"/>
  <c r="H361" i="2"/>
  <c r="G361" i="2"/>
  <c r="F361" i="2"/>
  <c r="E361" i="2"/>
  <c r="H360" i="2"/>
  <c r="H356" i="2"/>
  <c r="G356" i="2"/>
  <c r="G353" i="2" s="1"/>
  <c r="F356" i="2"/>
  <c r="F353" i="2" s="1"/>
  <c r="E356" i="2"/>
  <c r="H354" i="2"/>
  <c r="G354" i="2"/>
  <c r="F354" i="2"/>
  <c r="E354" i="2"/>
  <c r="E353" i="2"/>
  <c r="H351" i="2"/>
  <c r="H350" i="2" s="1"/>
  <c r="G351" i="2"/>
  <c r="E351" i="2"/>
  <c r="E350" i="2" s="1"/>
  <c r="G350" i="2"/>
  <c r="H348" i="2"/>
  <c r="G348" i="2"/>
  <c r="H346" i="2"/>
  <c r="H345" i="2" s="1"/>
  <c r="G346" i="2"/>
  <c r="F346" i="2"/>
  <c r="F345" i="2" s="1"/>
  <c r="E346" i="2"/>
  <c r="G345" i="2"/>
  <c r="E345" i="2"/>
  <c r="H343" i="2"/>
  <c r="G343" i="2"/>
  <c r="H339" i="2"/>
  <c r="G339" i="2"/>
  <c r="F339" i="2"/>
  <c r="H337" i="2"/>
  <c r="G337" i="2"/>
  <c r="F337" i="2"/>
  <c r="E337" i="2"/>
  <c r="H335" i="2"/>
  <c r="G335" i="2"/>
  <c r="F335" i="2"/>
  <c r="E335" i="2"/>
  <c r="H333" i="2"/>
  <c r="G333" i="2"/>
  <c r="F333" i="2"/>
  <c r="E333" i="2"/>
  <c r="H331" i="2"/>
  <c r="G331" i="2"/>
  <c r="F331" i="2"/>
  <c r="E331" i="2"/>
  <c r="H328" i="2"/>
  <c r="G328" i="2"/>
  <c r="F328" i="2"/>
  <c r="E328" i="2"/>
  <c r="H326" i="2"/>
  <c r="G326" i="2"/>
  <c r="F326" i="2"/>
  <c r="E326" i="2"/>
  <c r="H324" i="2"/>
  <c r="G324" i="2"/>
  <c r="F324" i="2"/>
  <c r="E324" i="2"/>
  <c r="H322" i="2"/>
  <c r="G322" i="2"/>
  <c r="F322" i="2"/>
  <c r="E322" i="2"/>
  <c r="H320" i="2"/>
  <c r="G320" i="2"/>
  <c r="F320" i="2"/>
  <c r="E320" i="2"/>
  <c r="H317" i="2"/>
  <c r="G317" i="2"/>
  <c r="F317" i="2"/>
  <c r="E317" i="2"/>
  <c r="H315" i="2"/>
  <c r="G315" i="2"/>
  <c r="F315" i="2"/>
  <c r="E315" i="2"/>
  <c r="H313" i="2"/>
  <c r="G313" i="2"/>
  <c r="F313" i="2"/>
  <c r="E313" i="2"/>
  <c r="H311" i="2"/>
  <c r="G311" i="2"/>
  <c r="G310" i="2" s="1"/>
  <c r="G309" i="2" s="1"/>
  <c r="F311" i="2"/>
  <c r="F310" i="2" s="1"/>
  <c r="F309" i="2" s="1"/>
  <c r="E311" i="2"/>
  <c r="E310" i="2" s="1"/>
  <c r="E309" i="2" s="1"/>
  <c r="H310" i="2"/>
  <c r="H309" i="2" s="1"/>
  <c r="H307" i="2"/>
  <c r="G307" i="2"/>
  <c r="G306" i="2" s="1"/>
  <c r="G305" i="2" s="1"/>
  <c r="H306" i="2"/>
  <c r="H305" i="2" s="1"/>
  <c r="H303" i="2"/>
  <c r="H302" i="2" s="1"/>
  <c r="G303" i="2"/>
  <c r="G302" i="2" s="1"/>
  <c r="F303" i="2"/>
  <c r="F302" i="2" s="1"/>
  <c r="E303" i="2"/>
  <c r="E302" i="2" s="1"/>
  <c r="H300" i="2"/>
  <c r="G300" i="2"/>
  <c r="H299" i="2"/>
  <c r="G299" i="2"/>
  <c r="H297" i="2"/>
  <c r="H296" i="2" s="1"/>
  <c r="H295" i="2" s="1"/>
  <c r="G297" i="2"/>
  <c r="G296" i="2" s="1"/>
  <c r="G295" i="2" s="1"/>
  <c r="F297" i="2"/>
  <c r="F296" i="2" s="1"/>
  <c r="F295" i="2" s="1"/>
  <c r="E297" i="2"/>
  <c r="E296" i="2"/>
  <c r="E295" i="2" s="1"/>
  <c r="H293" i="2"/>
  <c r="H292" i="2" s="1"/>
  <c r="H291" i="2" s="1"/>
  <c r="H290" i="2" s="1"/>
  <c r="G293" i="2"/>
  <c r="G292" i="2" s="1"/>
  <c r="G291" i="2" s="1"/>
  <c r="F293" i="2"/>
  <c r="F292" i="2" s="1"/>
  <c r="F291" i="2" s="1"/>
  <c r="E293" i="2"/>
  <c r="E292" i="2" s="1"/>
  <c r="E291" i="2" s="1"/>
  <c r="H287" i="2"/>
  <c r="G287" i="2"/>
  <c r="F287" i="2"/>
  <c r="E287" i="2"/>
  <c r="H285" i="2"/>
  <c r="F285" i="2"/>
  <c r="E285" i="2"/>
  <c r="H283" i="2"/>
  <c r="F283" i="2"/>
  <c r="E283" i="2"/>
  <c r="H282" i="2"/>
  <c r="H280" i="2"/>
  <c r="H279" i="2" s="1"/>
  <c r="G280" i="2"/>
  <c r="G279" i="2"/>
  <c r="H277" i="2"/>
  <c r="H274" i="2" s="1"/>
  <c r="G277" i="2"/>
  <c r="H275" i="2"/>
  <c r="G275" i="2"/>
  <c r="G274" i="2" s="1"/>
  <c r="F275" i="2"/>
  <c r="F274" i="2" s="1"/>
  <c r="E275" i="2"/>
  <c r="E274" i="2" s="1"/>
  <c r="H272" i="2"/>
  <c r="G272" i="2"/>
  <c r="F272" i="2"/>
  <c r="E272" i="2"/>
  <c r="H270" i="2"/>
  <c r="G270" i="2"/>
  <c r="H268" i="2"/>
  <c r="G268" i="2"/>
  <c r="G267" i="2" s="1"/>
  <c r="F268" i="2"/>
  <c r="E268" i="2"/>
  <c r="F267" i="2"/>
  <c r="E267" i="2"/>
  <c r="H265" i="2"/>
  <c r="H264" i="2" s="1"/>
  <c r="G265" i="2"/>
  <c r="G264" i="2" s="1"/>
  <c r="F265" i="2"/>
  <c r="F264" i="2" s="1"/>
  <c r="E265" i="2"/>
  <c r="E264" i="2" s="1"/>
  <c r="H260" i="2"/>
  <c r="H259" i="2" s="1"/>
  <c r="H258" i="2" s="1"/>
  <c r="G260" i="2"/>
  <c r="G259" i="2" s="1"/>
  <c r="G258" i="2" s="1"/>
  <c r="F260" i="2"/>
  <c r="F259" i="2" s="1"/>
  <c r="F258" i="2" s="1"/>
  <c r="E260" i="2"/>
  <c r="E259" i="2"/>
  <c r="E258" i="2" s="1"/>
  <c r="H256" i="2"/>
  <c r="G256" i="2"/>
  <c r="F256" i="2"/>
  <c r="F255" i="2" s="1"/>
  <c r="E256" i="2"/>
  <c r="E255" i="2" s="1"/>
  <c r="H255" i="2"/>
  <c r="G255" i="2"/>
  <c r="H253" i="2"/>
  <c r="G253" i="2"/>
  <c r="F253" i="2"/>
  <c r="E253" i="2"/>
  <c r="E252" i="2" s="1"/>
  <c r="H252" i="2"/>
  <c r="H251" i="2" s="1"/>
  <c r="G252" i="2"/>
  <c r="G251" i="2" s="1"/>
  <c r="H246" i="2"/>
  <c r="H245" i="2" s="1"/>
  <c r="G246" i="2"/>
  <c r="G245" i="2" s="1"/>
  <c r="H243" i="2"/>
  <c r="H241" i="2" s="1"/>
  <c r="H240" i="2" s="1"/>
  <c r="G243" i="2"/>
  <c r="G241" i="2" s="1"/>
  <c r="G240" i="2" s="1"/>
  <c r="H238" i="2"/>
  <c r="G238" i="2"/>
  <c r="G235" i="2" s="1"/>
  <c r="H236" i="2"/>
  <c r="G236" i="2"/>
  <c r="H231" i="2"/>
  <c r="H230" i="2" s="1"/>
  <c r="H229" i="2" s="1"/>
  <c r="G231" i="2"/>
  <c r="G230" i="2" s="1"/>
  <c r="G229" i="2" s="1"/>
  <c r="F229" i="2"/>
  <c r="E229" i="2"/>
  <c r="H227" i="2"/>
  <c r="H226" i="2" s="1"/>
  <c r="G227" i="2"/>
  <c r="G226" i="2" s="1"/>
  <c r="F227" i="2"/>
  <c r="F226" i="2" s="1"/>
  <c r="E227" i="2"/>
  <c r="E226" i="2"/>
  <c r="H224" i="2"/>
  <c r="H223" i="2" s="1"/>
  <c r="G224" i="2"/>
  <c r="G223" i="2" s="1"/>
  <c r="F224" i="2"/>
  <c r="F223" i="2" s="1"/>
  <c r="E224" i="2"/>
  <c r="E223" i="2" s="1"/>
  <c r="H221" i="2"/>
  <c r="H220" i="2" s="1"/>
  <c r="G221" i="2"/>
  <c r="G220" i="2" s="1"/>
  <c r="G219" i="2" s="1"/>
  <c r="F221" i="2"/>
  <c r="F220" i="2" s="1"/>
  <c r="E221" i="2"/>
  <c r="E220" i="2" s="1"/>
  <c r="H216" i="2"/>
  <c r="H215" i="2" s="1"/>
  <c r="G216" i="2"/>
  <c r="G215" i="2" s="1"/>
  <c r="F216" i="2"/>
  <c r="F215" i="2" s="1"/>
  <c r="E216" i="2"/>
  <c r="E215" i="2" s="1"/>
  <c r="H211" i="2"/>
  <c r="G211" i="2"/>
  <c r="G210" i="2" s="1"/>
  <c r="G209" i="2" s="1"/>
  <c r="F211" i="2"/>
  <c r="F210" i="2" s="1"/>
  <c r="F209" i="2" s="1"/>
  <c r="E211" i="2"/>
  <c r="E210" i="2" s="1"/>
  <c r="E209" i="2" s="1"/>
  <c r="H210" i="2"/>
  <c r="H209" i="2" s="1"/>
  <c r="H207" i="2"/>
  <c r="G207" i="2"/>
  <c r="F207" i="2"/>
  <c r="E207" i="2"/>
  <c r="H205" i="2"/>
  <c r="G205" i="2"/>
  <c r="F205" i="2"/>
  <c r="E205" i="2"/>
  <c r="H204" i="2"/>
  <c r="H203" i="2" s="1"/>
  <c r="G204" i="2"/>
  <c r="G203" i="2" s="1"/>
  <c r="F204" i="2"/>
  <c r="E204" i="2"/>
  <c r="F203" i="2"/>
  <c r="E203" i="2"/>
  <c r="H201" i="2"/>
  <c r="H200" i="2" s="1"/>
  <c r="H199" i="2" s="1"/>
  <c r="G201" i="2"/>
  <c r="G200" i="2" s="1"/>
  <c r="G199" i="2" s="1"/>
  <c r="H196" i="2"/>
  <c r="G196" i="2"/>
  <c r="F196" i="2"/>
  <c r="E196" i="2"/>
  <c r="H194" i="2"/>
  <c r="H193" i="2" s="1"/>
  <c r="G194" i="2"/>
  <c r="G193" i="2" s="1"/>
  <c r="F194" i="2"/>
  <c r="F193" i="2" s="1"/>
  <c r="E194" i="2"/>
  <c r="H189" i="2"/>
  <c r="H188" i="2" s="1"/>
  <c r="G189" i="2"/>
  <c r="G188" i="2" s="1"/>
  <c r="F189" i="2"/>
  <c r="F188" i="2" s="1"/>
  <c r="E189" i="2"/>
  <c r="E188" i="2" s="1"/>
  <c r="H184" i="2"/>
  <c r="H183" i="2" s="1"/>
  <c r="G184" i="2"/>
  <c r="G183" i="2" s="1"/>
  <c r="F184" i="2"/>
  <c r="F183" i="2" s="1"/>
  <c r="E184" i="2"/>
  <c r="E183" i="2" s="1"/>
  <c r="H179" i="2"/>
  <c r="H178" i="2" s="1"/>
  <c r="G179" i="2"/>
  <c r="G178" i="2" s="1"/>
  <c r="F179" i="2"/>
  <c r="F178" i="2" s="1"/>
  <c r="F177" i="2" s="1"/>
  <c r="E179" i="2"/>
  <c r="E178" i="2" s="1"/>
  <c r="E177" i="2" s="1"/>
  <c r="E175" i="2"/>
  <c r="H173" i="2"/>
  <c r="H172" i="2" s="1"/>
  <c r="G173" i="2"/>
  <c r="F173" i="2"/>
  <c r="E173" i="2"/>
  <c r="E172" i="2" s="1"/>
  <c r="G172" i="2"/>
  <c r="F172" i="2"/>
  <c r="E170" i="2"/>
  <c r="E169" i="2" s="1"/>
  <c r="E168" i="2" s="1"/>
  <c r="E167" i="2" s="1"/>
  <c r="H169" i="2"/>
  <c r="H168" i="2" s="1"/>
  <c r="H167" i="2" s="1"/>
  <c r="G169" i="2"/>
  <c r="F169" i="2"/>
  <c r="F168" i="2" s="1"/>
  <c r="G168" i="2"/>
  <c r="G167" i="2" s="1"/>
  <c r="H165" i="2"/>
  <c r="G165" i="2"/>
  <c r="E164" i="2"/>
  <c r="H163" i="2"/>
  <c r="G163" i="2"/>
  <c r="H161" i="2"/>
  <c r="G161" i="2"/>
  <c r="G160" i="2" s="1"/>
  <c r="F161" i="2"/>
  <c r="F160" i="2" s="1"/>
  <c r="E161" i="2"/>
  <c r="E160" i="2" s="1"/>
  <c r="H160" i="2"/>
  <c r="H158" i="2"/>
  <c r="G158" i="2"/>
  <c r="E157" i="2"/>
  <c r="E156" i="2" s="1"/>
  <c r="E155" i="2" s="1"/>
  <c r="H156" i="2"/>
  <c r="H155" i="2" s="1"/>
  <c r="G156" i="2"/>
  <c r="G155" i="2" s="1"/>
  <c r="F156" i="2"/>
  <c r="F155" i="2"/>
  <c r="H153" i="2"/>
  <c r="H152" i="2" s="1"/>
  <c r="H151" i="2" s="1"/>
  <c r="H150" i="2" s="1"/>
  <c r="G153" i="2"/>
  <c r="G152" i="2" s="1"/>
  <c r="G151" i="2" s="1"/>
  <c r="F151" i="2"/>
  <c r="E151" i="2"/>
  <c r="G149" i="2"/>
  <c r="G148" i="2" s="1"/>
  <c r="G147" i="2" s="1"/>
  <c r="H148" i="2"/>
  <c r="H147" i="2"/>
  <c r="H144" i="2"/>
  <c r="H143" i="2" s="1"/>
  <c r="G144" i="2"/>
  <c r="F144" i="2"/>
  <c r="F143" i="2" s="1"/>
  <c r="E144" i="2"/>
  <c r="G143" i="2"/>
  <c r="E143" i="2"/>
  <c r="E141" i="2"/>
  <c r="E140" i="2" s="1"/>
  <c r="E139" i="2" s="1"/>
  <c r="E137" i="2" s="1"/>
  <c r="H140" i="2"/>
  <c r="H139" i="2" s="1"/>
  <c r="G140" i="2"/>
  <c r="F140" i="2"/>
  <c r="F139" i="2" s="1"/>
  <c r="F137" i="2" s="1"/>
  <c r="G139" i="2"/>
  <c r="H135" i="2"/>
  <c r="G135" i="2"/>
  <c r="H133" i="2"/>
  <c r="G133" i="2"/>
  <c r="H130" i="2"/>
  <c r="G130" i="2"/>
  <c r="F130" i="2"/>
  <c r="E130" i="2"/>
  <c r="E129" i="2" s="1"/>
  <c r="H129" i="2"/>
  <c r="G129" i="2"/>
  <c r="F129" i="2"/>
  <c r="H127" i="2"/>
  <c r="G127" i="2"/>
  <c r="F127" i="2"/>
  <c r="E127" i="2"/>
  <c r="E125" i="2"/>
  <c r="E124" i="2" s="1"/>
  <c r="E123" i="2" s="1"/>
  <c r="H124" i="2"/>
  <c r="H123" i="2" s="1"/>
  <c r="G124" i="2"/>
  <c r="G123" i="2" s="1"/>
  <c r="F124" i="2"/>
  <c r="F123" i="2" s="1"/>
  <c r="H121" i="2"/>
  <c r="H119" i="2" s="1"/>
  <c r="H117" i="2" s="1"/>
  <c r="G121" i="2"/>
  <c r="G119" i="2" s="1"/>
  <c r="F119" i="2"/>
  <c r="E119" i="2"/>
  <c r="H112" i="2"/>
  <c r="H111" i="2" s="1"/>
  <c r="G112" i="2"/>
  <c r="G111" i="2" s="1"/>
  <c r="F112" i="2"/>
  <c r="F111" i="2" s="1"/>
  <c r="E112" i="2"/>
  <c r="E111" i="2" s="1"/>
  <c r="H107" i="2"/>
  <c r="G107" i="2"/>
  <c r="G106" i="2" s="1"/>
  <c r="F107" i="2"/>
  <c r="F106" i="2" s="1"/>
  <c r="E107" i="2"/>
  <c r="E106" i="2" s="1"/>
  <c r="H106" i="2"/>
  <c r="H102" i="2"/>
  <c r="G102" i="2"/>
  <c r="G101" i="2" s="1"/>
  <c r="F102" i="2"/>
  <c r="F101" i="2" s="1"/>
  <c r="E102" i="2"/>
  <c r="E101" i="2" s="1"/>
  <c r="H101" i="2"/>
  <c r="H98" i="2"/>
  <c r="H97" i="2" s="1"/>
  <c r="G98" i="2"/>
  <c r="G97" i="2" s="1"/>
  <c r="F98" i="2"/>
  <c r="F97" i="2" s="1"/>
  <c r="E98" i="2"/>
  <c r="E97" i="2"/>
  <c r="H95" i="2"/>
  <c r="H94" i="2" s="1"/>
  <c r="G95" i="2"/>
  <c r="G94" i="2" s="1"/>
  <c r="F95" i="2"/>
  <c r="F94" i="2" s="1"/>
  <c r="E95" i="2"/>
  <c r="E94" i="2" s="1"/>
  <c r="H89" i="2"/>
  <c r="G89" i="2"/>
  <c r="H87" i="2"/>
  <c r="G87" i="2"/>
  <c r="F87" i="2"/>
  <c r="F86" i="2" s="1"/>
  <c r="F83" i="2" s="1"/>
  <c r="E87" i="2"/>
  <c r="E86" i="2" s="1"/>
  <c r="H84" i="2"/>
  <c r="G84" i="2"/>
  <c r="H81" i="2"/>
  <c r="H80" i="2" s="1"/>
  <c r="G81" i="2"/>
  <c r="G80" i="2" s="1"/>
  <c r="H78" i="2"/>
  <c r="H77" i="2" s="1"/>
  <c r="G78" i="2"/>
  <c r="G77" i="2" s="1"/>
  <c r="F78" i="2"/>
  <c r="F77" i="2" s="1"/>
  <c r="E78" i="2"/>
  <c r="E77" i="2" s="1"/>
  <c r="H75" i="2"/>
  <c r="G75" i="2"/>
  <c r="G72" i="2" s="1"/>
  <c r="H70" i="2"/>
  <c r="H69" i="2" s="1"/>
  <c r="G70" i="2"/>
  <c r="G69" i="2" s="1"/>
  <c r="F70" i="2"/>
  <c r="F69" i="2" s="1"/>
  <c r="E70" i="2"/>
  <c r="E69" i="2" s="1"/>
  <c r="H67" i="2"/>
  <c r="H66" i="2" s="1"/>
  <c r="G67" i="2"/>
  <c r="G66" i="2" s="1"/>
  <c r="H64" i="2"/>
  <c r="H63" i="2" s="1"/>
  <c r="G64" i="2"/>
  <c r="G63" i="2" s="1"/>
  <c r="F64" i="2"/>
  <c r="F63" i="2" s="1"/>
  <c r="E64" i="2"/>
  <c r="E63" i="2" s="1"/>
  <c r="H60" i="2"/>
  <c r="G60" i="2"/>
  <c r="G59" i="2" s="1"/>
  <c r="F60" i="2"/>
  <c r="F59" i="2" s="1"/>
  <c r="E60" i="2"/>
  <c r="E59" i="2" s="1"/>
  <c r="H59" i="2"/>
  <c r="H57" i="2"/>
  <c r="G57" i="2"/>
  <c r="F57" i="2"/>
  <c r="E57" i="2"/>
  <c r="E55" i="2"/>
  <c r="E54" i="2" s="1"/>
  <c r="E53" i="2" s="1"/>
  <c r="H54" i="2"/>
  <c r="G54" i="2"/>
  <c r="G53" i="2" s="1"/>
  <c r="F54" i="2"/>
  <c r="F53" i="2" s="1"/>
  <c r="H53" i="2"/>
  <c r="H51" i="2"/>
  <c r="G51" i="2"/>
  <c r="D50" i="2"/>
  <c r="H49" i="2"/>
  <c r="G49" i="2"/>
  <c r="F49" i="2"/>
  <c r="E49" i="2"/>
  <c r="H47" i="2"/>
  <c r="G47" i="2"/>
  <c r="H45" i="2"/>
  <c r="G45" i="2"/>
  <c r="H43" i="2"/>
  <c r="G43" i="2"/>
  <c r="H41" i="2"/>
  <c r="G41" i="2"/>
  <c r="H39" i="2"/>
  <c r="G39" i="2"/>
  <c r="H37" i="2"/>
  <c r="G37" i="2"/>
  <c r="H35" i="2"/>
  <c r="G35" i="2"/>
  <c r="H33" i="2"/>
  <c r="G33" i="2"/>
  <c r="F33" i="2"/>
  <c r="F32" i="2" s="1"/>
  <c r="E33" i="2"/>
  <c r="H30" i="2"/>
  <c r="G30" i="2"/>
  <c r="F30" i="2"/>
  <c r="E30" i="2"/>
  <c r="L29" i="2"/>
  <c r="H27" i="2"/>
  <c r="G27" i="2"/>
  <c r="F27" i="2"/>
  <c r="E27" i="2"/>
  <c r="H25" i="2"/>
  <c r="H24" i="2" s="1"/>
  <c r="G25" i="2"/>
  <c r="F25" i="2"/>
  <c r="F24" i="2" s="1"/>
  <c r="E25" i="2"/>
  <c r="E24" i="2" s="1"/>
  <c r="H21" i="2"/>
  <c r="G21" i="2"/>
  <c r="F21" i="2"/>
  <c r="E21" i="2"/>
  <c r="E20" i="2"/>
  <c r="E19" i="2" s="1"/>
  <c r="E18" i="2" s="1"/>
  <c r="H19" i="2"/>
  <c r="H18" i="2" s="1"/>
  <c r="G19" i="2"/>
  <c r="F19" i="2"/>
  <c r="H16" i="2"/>
  <c r="G16" i="2"/>
  <c r="H14" i="2"/>
  <c r="G14" i="2"/>
  <c r="H12" i="2"/>
  <c r="G12" i="2"/>
  <c r="G11" i="2" s="1"/>
  <c r="H9" i="2"/>
  <c r="G9" i="2"/>
  <c r="F9" i="2"/>
  <c r="E9" i="2"/>
  <c r="H198" i="2" l="1"/>
  <c r="E219" i="2"/>
  <c r="H32" i="2"/>
  <c r="H29" i="2" s="1"/>
  <c r="G150" i="2"/>
  <c r="E198" i="2"/>
  <c r="F198" i="2"/>
  <c r="E319" i="2"/>
  <c r="E117" i="2"/>
  <c r="E116" i="2" s="1"/>
  <c r="H235" i="2"/>
  <c r="F251" i="2"/>
  <c r="E282" i="2"/>
  <c r="H100" i="2"/>
  <c r="F282" i="2"/>
  <c r="F385" i="2"/>
  <c r="H86" i="2"/>
  <c r="H83" i="2" s="1"/>
  <c r="E100" i="2"/>
  <c r="G137" i="2"/>
  <c r="G177" i="2"/>
  <c r="G198" i="2"/>
  <c r="E360" i="2"/>
  <c r="E8" i="2"/>
  <c r="F360" i="2"/>
  <c r="F18" i="2"/>
  <c r="F8" i="2" s="1"/>
  <c r="G24" i="2"/>
  <c r="G8" i="2" s="1"/>
  <c r="E150" i="2"/>
  <c r="F167" i="2"/>
  <c r="E193" i="2"/>
  <c r="H267" i="2"/>
  <c r="E290" i="2"/>
  <c r="H353" i="2"/>
  <c r="G360" i="2"/>
  <c r="G319" i="2" s="1"/>
  <c r="E385" i="2"/>
  <c r="H385" i="2"/>
  <c r="H11" i="2"/>
  <c r="G18" i="2"/>
  <c r="G32" i="2"/>
  <c r="E32" i="2"/>
  <c r="E83" i="2"/>
  <c r="F117" i="2"/>
  <c r="F290" i="2"/>
  <c r="G86" i="2"/>
  <c r="G83" i="2" s="1"/>
  <c r="G282" i="2"/>
  <c r="H8" i="2"/>
  <c r="E29" i="2"/>
  <c r="E7" i="2" s="1"/>
  <c r="E251" i="2"/>
  <c r="F100" i="2"/>
  <c r="G117" i="2"/>
  <c r="H137" i="2"/>
  <c r="H116" i="2" s="1"/>
  <c r="H177" i="2"/>
  <c r="F219" i="2"/>
  <c r="F319" i="2"/>
  <c r="G100" i="2"/>
  <c r="F29" i="2"/>
  <c r="G29" i="2"/>
  <c r="F150" i="2"/>
  <c r="H219" i="2"/>
  <c r="G290" i="2"/>
  <c r="H319" i="2"/>
  <c r="F116" i="2" l="1"/>
  <c r="H7" i="2"/>
  <c r="H406" i="2" s="1"/>
  <c r="G116" i="2"/>
  <c r="F7" i="2"/>
  <c r="F406" i="2" s="1"/>
  <c r="G7" i="2"/>
  <c r="G406" i="2" s="1"/>
  <c r="E406" i="2"/>
</calcChain>
</file>

<file path=xl/sharedStrings.xml><?xml version="1.0" encoding="utf-8"?>
<sst xmlns="http://schemas.openxmlformats.org/spreadsheetml/2006/main" count="905" uniqueCount="452">
  <si>
    <t>Приложение № 9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"Гиагинский район"                                                                                                                                                                                                                         от  " 21 " декабря 2023 года  № 123</t>
  </si>
  <si>
    <t>Распределение бюджетных ассигнований бюджета муниципального образования "Гиагинский район" на 2025 и 2026 годы по целевым статьям                               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группам видов расходов классификации расходов бюджетов Российской Федерации</t>
  </si>
  <si>
    <t>тысяч рублей</t>
  </si>
  <si>
    <t>№ п/п</t>
  </si>
  <si>
    <t>Наименование</t>
  </si>
  <si>
    <t>Целевая статья расходов</t>
  </si>
  <si>
    <t>Вид расхо-дов</t>
  </si>
  <si>
    <t>Бюджет МО</t>
  </si>
  <si>
    <t>Бюджет РА</t>
  </si>
  <si>
    <t>Всего на 2025 год</t>
  </si>
  <si>
    <t>Всего  на 2026 год</t>
  </si>
  <si>
    <t xml:space="preserve">Муниципальная программа муниципального образования "Гиагинский район" "Развитие образования" </t>
  </si>
  <si>
    <t>62 0 00 00000</t>
  </si>
  <si>
    <t/>
  </si>
  <si>
    <t>Подпрограмма "Развитие дошкольного образования"</t>
  </si>
  <si>
    <t>62 1 00 00000</t>
  </si>
  <si>
    <t>Обеспечение безопасности воспитанников и работников дошкольных образовательных организаций</t>
  </si>
  <si>
    <t>62 1 02 00000</t>
  </si>
  <si>
    <t>Предоставление субсидий бюджетным, автономным учреждениям и иным некоммерческим организациям</t>
  </si>
  <si>
    <t>600</t>
  </si>
  <si>
    <t>Развитие  дошкольного образования</t>
  </si>
  <si>
    <t>62 1 03 00000</t>
  </si>
  <si>
    <t>Создание благоприятных условий для воспитанников дошкольных образовательных организаций в соответствии с требованиями санитарных норм и правил</t>
  </si>
  <si>
    <t>62 1 03 00010</t>
  </si>
  <si>
    <t>Благоустройство дошкольных учреждений</t>
  </si>
  <si>
    <t>62 1 03 00030</t>
  </si>
  <si>
    <t>Поощерение педагогических работников, развивающих творческие способности детей и организаций, внедряющих инновационные технологии</t>
  </si>
  <si>
    <t>62 1 03 00040</t>
  </si>
  <si>
    <t>Обеспечение деятельности подведомственного бюджетного учреждения</t>
  </si>
  <si>
    <t>62 1 04 00000</t>
  </si>
  <si>
    <t>Обеспечение деятельности (оказание услуг) подведомственных муниципальных бюджетных учреждений</t>
  </si>
  <si>
    <t>62 1 04 00600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</si>
  <si>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</si>
  <si>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62 1 04 60060</t>
  </si>
  <si>
    <t>62 1 04 S0550</t>
  </si>
  <si>
    <t>Мероприятия, реализуемые за счет межбюджетных трансфертов, предоставляемых из республиканского бюджета Республики Адыгея бюджету муниципального образования "Гиагинский район"</t>
  </si>
  <si>
    <t>62 1 05 00000</t>
  </si>
  <si>
    <t>Компенсация родительской платы за присмотр и уход за детьми посещающими образовательные организации, реализующие  общеобразовательную программу дошкольного образования</t>
  </si>
  <si>
    <t>62 1 05 60080</t>
  </si>
  <si>
    <t>Социальное обеспечение и иные выплаты населению</t>
  </si>
  <si>
    <t>Компенсационные выплаты на оплату жилья и коммунальных услуг</t>
  </si>
  <si>
    <t>62 1 05 69010</t>
  </si>
  <si>
    <t>Подпрограмма "Развитие общего образования"</t>
  </si>
  <si>
    <t>62 2 00 00000</t>
  </si>
  <si>
    <t>Обеспечение безопасности обучающихся и работников в общеобразовательных организациях</t>
  </si>
  <si>
    <t>62 2 02 00000</t>
  </si>
  <si>
    <t>Развитие общеобразовательных организаций</t>
  </si>
  <si>
    <t>62 2 03 00000</t>
  </si>
  <si>
    <t>Питание учащихся</t>
  </si>
  <si>
    <t>62 2 03 00010</t>
  </si>
  <si>
    <t>Создание благоприятных условий для обучающихся образовательных организаций в соответствии с требованиями санитарных норм и правил</t>
  </si>
  <si>
    <t>62 2 03 00020</t>
  </si>
  <si>
    <t>Участие в спортивных соревнованиях, турнирах различных уровней</t>
  </si>
  <si>
    <t>62 2 03 00030</t>
  </si>
  <si>
    <t>Закупка товаров, работ и услуг для обеспечения государственных (муниципальных) нужд</t>
  </si>
  <si>
    <t>Проведение торжественных мероприятий, посвященных чествованию победителей, призеров районных олимпиад, медалистов и выпускников образовательных учреждений</t>
  </si>
  <si>
    <t>62 2 03 00040</t>
  </si>
  <si>
    <t>Выплата стипендий учащимся - победителям республиканских, всероссийских и международных олимпиад, конкурсов, соревнований</t>
  </si>
  <si>
    <t>62 2 03 00050</t>
  </si>
  <si>
    <t>Организация работы летних оздоровительных лагерей с дневным пребыванием детей на базе общеобразовательных организаций</t>
  </si>
  <si>
    <t>62 2 03 00060</t>
  </si>
  <si>
    <t>Организация временного трудоустройства несовершеннолетних обучающихся общеобразовательных организаций в возрасте от 14 до 18 лет в свободное от учебы время</t>
  </si>
  <si>
    <t>62 2 03 00070</t>
  </si>
  <si>
    <t>Поощерение педагогов. развивающих творческие способности обучающихся и общеобразовательных организаций. внедряющих инновационные технологии</t>
  </si>
  <si>
    <t>62 2 03 00090</t>
  </si>
  <si>
    <t>Обеспечение отдыха и оздоровления детей в оздоровительных лагерях с дневным пребыванием детей на базе общеобразовательных организаций</t>
  </si>
  <si>
    <t>62 2 03 60110</t>
  </si>
  <si>
    <t>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</si>
  <si>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62 2 03 60800</t>
  </si>
  <si>
    <t>62 2 04 00000</t>
  </si>
  <si>
    <t>62 2 04 00600</t>
  </si>
  <si>
    <t>62 2 04 S0550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</si>
  <si>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</si>
  <si>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62 2 04 60090</t>
  </si>
  <si>
    <t>62 2 05 00000</t>
  </si>
  <si>
    <t>62 2 05 69010</t>
  </si>
  <si>
    <t>62 2 05 60220</t>
  </si>
  <si>
    <t>Компенсация за работу по подготовке и проведению единого государственного экзамена</t>
  </si>
  <si>
    <t>62 2 09 00000</t>
  </si>
  <si>
    <t>Компенсация за работу по подготовке и проведению единого государственного экзамена педагогическими работниками муниципальных образовательных организаций, участвующих в проведении единого государственного экзамена</t>
  </si>
  <si>
    <t>62 2 09 60220</t>
  </si>
  <si>
    <t>Ежемесячное денежное вознаграждение за классное руководство педагогическим работникам  общеобразовательных организаций</t>
  </si>
  <si>
    <t>62 2 10 00000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</si>
  <si>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</si>
  <si>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62 2 10 53030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</si>
  <si>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</si>
  <si>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62 2 11 00000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</si>
  <si>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 </t>
  </si>
  <si>
    <t>62 2 11 L3040</t>
  </si>
  <si>
    <t>Реализация мероприятий по модернизации школьных систем образования</t>
  </si>
  <si>
    <t>Субсидии местным бюджетам на реализацию мероприятий по модернизации школьных систем образования</t>
  </si>
  <si>
    <t>Капитальные вложения в объекты недвижимого имущества государственной (муниципальной) собственности</t>
  </si>
  <si>
    <t>Мероприятия в рамках регионального проекта "Успех каждого ребенка"</t>
  </si>
  <si>
    <t>62 2 E2 00000</t>
  </si>
  <si>
    <t xml:space="preserve">Создание в общеобразовательных организациях, расположенных в сельской местности, условий для занятий физической культуры и спорта </t>
  </si>
  <si>
    <t>62 2 E2 50970</t>
  </si>
  <si>
    <t>Региональный проект "Патриотическое воспитание граждан Российской Федерации"</t>
  </si>
  <si>
    <t>62 2 EВ 00000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</si>
  <si>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</si>
  <si>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62 2 EВ 51790</t>
  </si>
  <si>
    <t>Подпрограмма "Развитие дополнительного образования"</t>
  </si>
  <si>
    <t>62 3 00 00000</t>
  </si>
  <si>
    <t>Обеспечение безопасности обучающихся и работников организаций дополнительного образования</t>
  </si>
  <si>
    <t>62 3 02 00000</t>
  </si>
  <si>
    <t>62 3 03 00000</t>
  </si>
  <si>
    <t>62 3 03 00600</t>
  </si>
  <si>
    <t>Обеспечение функционирования модели персонифицированного финансирования  дополнительного образования детей</t>
  </si>
  <si>
    <t>62 3 03 0П600</t>
  </si>
  <si>
    <t>Иные бюджетные ассигнования</t>
  </si>
  <si>
    <t>62 3 03 S0550</t>
  </si>
  <si>
    <t>Развитие учреждений дополнительного образования</t>
  </si>
  <si>
    <t>62 3 04 00000</t>
  </si>
  <si>
    <t>Проведение и участие в спортивных соревнованиях, турнирах различных уровней</t>
  </si>
  <si>
    <t>62 3 04 00010</t>
  </si>
  <si>
    <t>62 3 05 00000</t>
  </si>
  <si>
    <t>62 3 05 69010</t>
  </si>
  <si>
    <t>Подпрограмма «Организационное и методическое обеспечение реализации муниципальной программы»</t>
  </si>
  <si>
    <t>62 4 00 00000</t>
  </si>
  <si>
    <t>Обеспечение деятельности управления образования администрации муниципального образования "Гиагинский район"</t>
  </si>
  <si>
    <t>62 4 01 00000</t>
  </si>
  <si>
    <t>Обеспечение функций органов местного самоуправления</t>
  </si>
  <si>
    <t>62 4 01 00400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</si>
  <si>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</si>
  <si>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</si>
  <si>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</si>
  <si>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800</t>
  </si>
  <si>
    <t>Обеспечение деятельности муниципального казенного учреждения "Централизованная бухгалтерия при управлении образования администрации муниципального образования "Гиагинский район"</t>
  </si>
  <si>
    <t>62 4 02 00000</t>
  </si>
  <si>
    <t>Обеспечение  деятельности подведомственных муниципальных казенных учреждений</t>
  </si>
  <si>
    <t>62 4 02 00500</t>
  </si>
  <si>
    <t>Обеспечение деятельности муниципального казенного учреждения образования "Районный методический кабинет" муниципального образования "Гиагинский район"</t>
  </si>
  <si>
    <t>62 4 03 00000</t>
  </si>
  <si>
    <t>62 4 03 00500</t>
  </si>
  <si>
    <t>Муниципальная программа муниципального образования "Гиагинский район" "Развитие культуры и искусства"</t>
  </si>
  <si>
    <t>63 0 00 00000</t>
  </si>
  <si>
    <t>Подпрограмма "Сохранение и развитие культурно-досуговой деятельности"</t>
  </si>
  <si>
    <t>63 1 00 00000</t>
  </si>
  <si>
    <t>63 1 01 00000</t>
  </si>
  <si>
    <t xml:space="preserve">Укрепление и развитие материально-технической базы, включая капитальный ремонт и реконструкцию зданий и помещений, обеспечение их современным оборудованием </t>
  </si>
  <si>
    <t>63 1 02 00000</t>
  </si>
  <si>
    <t>Мероприятие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</si>
  <si>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63 1 02 L4670</t>
  </si>
  <si>
    <t>63 1 03 00000</t>
  </si>
  <si>
    <t>63 1 03 00600</t>
  </si>
  <si>
    <t>63 1 03 S0550</t>
  </si>
  <si>
    <t xml:space="preserve">Развитие национальных культур </t>
  </si>
  <si>
    <t>63 1 04 00000</t>
  </si>
  <si>
    <t>63 1 05 00000</t>
  </si>
  <si>
    <t>63 1 05 69010</t>
  </si>
  <si>
    <t>63 1 06 L5195</t>
  </si>
  <si>
    <t>Поддержка добровольческих (волонтерских) организаций в целях стимулирования их работы, в том числе по реализации социокультурных проектов</t>
  </si>
  <si>
    <t>63 1 07 00000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</si>
  <si>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</si>
  <si>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63 1 А1 55194</t>
  </si>
  <si>
    <t>Подпрограмма "Сохранение и развитие музейного дела"</t>
  </si>
  <si>
    <t>63 2 00 00000</t>
  </si>
  <si>
    <t>63 2 01 00000</t>
  </si>
  <si>
    <t>63 2 03 00000</t>
  </si>
  <si>
    <t>63 2 03 00600</t>
  </si>
  <si>
    <t>63 2 03 S0550</t>
  </si>
  <si>
    <t>63 2 04 00000</t>
  </si>
  <si>
    <t>63 2 04 69010</t>
  </si>
  <si>
    <t>63 2 05 L5195</t>
  </si>
  <si>
    <t>Мероприятия в рамках регионального проекта "Обеспечение качественно нового уровня развития инфраструктуры культуры" ("Культурная среда")</t>
  </si>
  <si>
    <t>63 2 А1 55900</t>
  </si>
  <si>
    <t>Техническое оснащения муниципальных музеев</t>
  </si>
  <si>
    <t>Подпрограмма "Сохранение и развитие библиотечного обслуживания"</t>
  </si>
  <si>
    <t>63 3 00 00000</t>
  </si>
  <si>
    <t>Укрепление и развитие материально-технической базы , включая капитальный ремонт и реконструкцию зданий и помещений, обеспечение их современным оборудованием</t>
  </si>
  <si>
    <t>63 3 02 00000</t>
  </si>
  <si>
    <t>Укрепление и развитие материально-технической базы, включая капитальный ремонт и реконструкцию зданий и помещений, обеспечение их современным оборудованием за счет средств бюджета муниципального образования "Гиагинский район"</t>
  </si>
  <si>
    <t>63 3 02 00010</t>
  </si>
  <si>
    <t>63 3 03 00000</t>
  </si>
  <si>
    <t>63 3 03 00600</t>
  </si>
  <si>
    <t xml:space="preserve"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</t>
  </si>
  <si>
    <t>63 3 05 L5194</t>
  </si>
  <si>
    <t>63 3 04 00000</t>
  </si>
  <si>
    <t>63 3 04 69010</t>
  </si>
  <si>
    <t>Комплектование библиотечных фондов</t>
  </si>
  <si>
    <t>63 3 05 00000</t>
  </si>
  <si>
    <t>Подпрограмма "Сохранение и развитие дополнительного образования в сфере культуры"</t>
  </si>
  <si>
    <t>63 5 00 00000</t>
  </si>
  <si>
    <t>63 5 03 00000</t>
  </si>
  <si>
    <t>63 5 03 00600</t>
  </si>
  <si>
    <t>63 5 03 S0550</t>
  </si>
  <si>
    <t>63 5 04 00000</t>
  </si>
  <si>
    <t>63 5 04 69010</t>
  </si>
  <si>
    <t>63 5 05 00000</t>
  </si>
  <si>
    <t>63 5 А1 55193</t>
  </si>
  <si>
    <t>Подпрограмма "Организационное обеспечение реализации муниципальной программы"</t>
  </si>
  <si>
    <t>63 6 00 00000</t>
  </si>
  <si>
    <t>Обеспечение деятельности управления культуры администрации муниципального образования "Гиагинский район"</t>
  </si>
  <si>
    <t>63 6 01 00000</t>
  </si>
  <si>
    <t>63 6 01 00400</t>
  </si>
  <si>
    <t>Обеспечение деятельности муниципального казенного учреждения "Централизованная бухгалтерия при управлении культуры администрации муниципального образования "Гиагинский район"</t>
  </si>
  <si>
    <t>63 6 02 00000</t>
  </si>
  <si>
    <t xml:space="preserve">Обеспечение  деятельности подведомственных муниципальных казенных учреждений </t>
  </si>
  <si>
    <t>63 6 02 00500</t>
  </si>
  <si>
    <t>Обеспечение деятельности муниципального казенного учреждения "Центр технического обеспечения учреждений культуры муниципального образования "Гиагинский район""</t>
  </si>
  <si>
    <t>63 6 03 00000</t>
  </si>
  <si>
    <t>63 6 03 00500</t>
  </si>
  <si>
    <t>Муниципальная программа муниципального образования "Гиагинский район"  "Развитие малого и среднего предпринимательства муниципального образования "Гиагинский район"</t>
  </si>
  <si>
    <t>64 0 00 00000</t>
  </si>
  <si>
    <t>Реализация мероприятий по поддержке предпринимательской активности населения</t>
  </si>
  <si>
    <t>64 0 01 00000</t>
  </si>
  <si>
    <t>Реализация мероприятий по формированию положительного образа предпринимателя, популяризации предпринимательства</t>
  </si>
  <si>
    <t>64 0 02 00000</t>
  </si>
  <si>
    <t xml:space="preserve">Муниципальная программа муниципального образования "Гиагинский район" "Управление муниципальными финансами" </t>
  </si>
  <si>
    <t>65 0 00 00000</t>
  </si>
  <si>
    <t>Подпрограмма "Долгосрочное финансовое планирование"</t>
  </si>
  <si>
    <t>65 1 00 00000</t>
  </si>
  <si>
    <t>Прогнозирование основных бюджетных параметров бюджета муниципального образования "Гиагинский район"</t>
  </si>
  <si>
    <t>65 1 03 00000</t>
  </si>
  <si>
    <t>Условно утвержденные расходы</t>
  </si>
  <si>
    <t>65 1 03 00800</t>
  </si>
  <si>
    <t>Подпрограмма "Совершенствование системы межбюджетных отношений и содействие повышению уровня бюджетной обеспеченности сельских поселений"</t>
  </si>
  <si>
    <t>65 4 00 00000</t>
  </si>
  <si>
    <t>Выравнивание бюджетной обеспеченности сельских поселений</t>
  </si>
  <si>
    <t>65 4 01 00000</t>
  </si>
  <si>
    <t>Дотации на выравнивание бюджетной обеспеченности сельских поселений за счет средств бюджета Республики Адыгея</t>
  </si>
  <si>
    <t>65 4 01 00010</t>
  </si>
  <si>
    <t>Межбюджетные трансферты</t>
  </si>
  <si>
    <t>500</t>
  </si>
  <si>
    <t>Дотации на выравнивание бюджетной обеспеченности сельских поселений за счет средств бюджета муниципального образования "Гиагинский район"</t>
  </si>
  <si>
    <t>65 4 01 00020</t>
  </si>
  <si>
    <t>Подпрограмма "Обеспечение реализации муниципальной программы муниципального образования "Гиагинский район"  "Управление муниципальными  финансами"</t>
  </si>
  <si>
    <t>65 5 00 00000</t>
  </si>
  <si>
    <t>Обеспечение деятельности управления финансов администрации муниципального образования "Гиагинский район"</t>
  </si>
  <si>
    <t>65 5 01 00000</t>
  </si>
  <si>
    <t>Обеспечение функций органами местного самоуправления</t>
  </si>
  <si>
    <t>65 5 01 00400</t>
  </si>
  <si>
    <t xml:space="preserve">Муниципальная программа муниципального образования "Гиагинский район"  "Энергосбережение и повышение энергетической эффективности" </t>
  </si>
  <si>
    <t>66 0 00 00000</t>
  </si>
  <si>
    <t>Реализация мероприятий по энергосбережению и повышению энергетической эффективности</t>
  </si>
  <si>
    <t>66 0 01 00000</t>
  </si>
  <si>
    <t>Муниципальная программа муниципального образования "Гиагинский район" "Развитие молодежной политики"</t>
  </si>
  <si>
    <t>6Б 0 00 00000</t>
  </si>
  <si>
    <t>Подпрограмма "Поддержка молодежной политики"</t>
  </si>
  <si>
    <t>6Б 1 00 00000</t>
  </si>
  <si>
    <t>Реализация мероприятий по поддержке молодежной политики</t>
  </si>
  <si>
    <t>6Б 1 01 00000</t>
  </si>
  <si>
    <t>Подпрограмма "Профилактика правонарушений, борьба с преступностью и обеспечение безопасности граждан в муниципального образования "Гиагинский район"</t>
  </si>
  <si>
    <t>6Б 2 00 00000</t>
  </si>
  <si>
    <t>Реализация мероприятий по профилактике правонарушений, борьбе с преступностью и обеспечению безопасности граждан</t>
  </si>
  <si>
    <t>6Б 2 01 00000</t>
  </si>
  <si>
    <t>Муниципальная программа муниципального образования "Гиагинский район" "Развитие физической культуры и спорта"</t>
  </si>
  <si>
    <t>6Г 0 00 00000</t>
  </si>
  <si>
    <t>Проведение спортивных мероприятий и сборов</t>
  </si>
  <si>
    <t>6Г 0 01 00000</t>
  </si>
  <si>
    <t xml:space="preserve">Муниципальная программа муниципального образования "Гиагинский район"  "Развитие сельского хозяйства на территории муниципального образования "Гиагинский район" </t>
  </si>
  <si>
    <t>6Д 0 00 00000</t>
  </si>
  <si>
    <t>Подпрограмма  "Развитие сельского хозяйства"</t>
  </si>
  <si>
    <t>6Д 1 00 00000</t>
  </si>
  <si>
    <t>Проведение ежегодных мероприятий, связанных с подведением итогов работы предприятий АПК, КФХ</t>
  </si>
  <si>
    <t>6Д 1 01 00000</t>
  </si>
  <si>
    <t>Муниципальная программа муниципального образования "Гиагинский район" "Развитие обеспечения информирования граждан о деятельности муниципальных органов муниципального образования "Гиагинский район"</t>
  </si>
  <si>
    <t>6Е 0 00 00000</t>
  </si>
  <si>
    <t>Создание редакционной группы</t>
  </si>
  <si>
    <t>6Е 0 01 00000</t>
  </si>
  <si>
    <t>Ведение информационных ресурсов и баз данных (интернет-сайт)</t>
  </si>
  <si>
    <t>6Е 0 02 00000</t>
  </si>
  <si>
    <t>Муниципальная программа муниципального образования "Гиагинский район"  "Комплексное развитие сельских территорий"</t>
  </si>
  <si>
    <t>6К 0 00 00000</t>
  </si>
  <si>
    <t>Мероприятие по улучшению жилищных условий граждан, проживающих на сельских территориях</t>
  </si>
  <si>
    <t>6К 0 02 00000</t>
  </si>
  <si>
    <t>Обеспечение комплексного развития сельских территорий (улучшение жилищных условий граждан, проживающих в сельских территориях)</t>
  </si>
  <si>
    <t>6К 0 02 L5761</t>
  </si>
  <si>
    <t>Субсидии на создание и развитие инфраструктуры сельских территорий</t>
  </si>
  <si>
    <t>6К 0 03 00000</t>
  </si>
  <si>
    <t>Субсидии местным бюджетам на обеспечение комплексного развития сельских территорий (современный облик сельских территорий)</t>
  </si>
  <si>
    <t>6К 0 03 L5769</t>
  </si>
  <si>
    <t xml:space="preserve">Межбюджетные  трансферты </t>
  </si>
  <si>
    <t>Муниципальная программа муниципального образования "Гиагинский район"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</si>
  <si>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6И 0 00 00000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</si>
  <si>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</si>
  <si>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6И 1 00 00000</t>
  </si>
  <si>
    <t>Реализация  мероприятий по профилактике терроризма и экстремизма</t>
  </si>
  <si>
    <t>6И 1 01 00000</t>
  </si>
  <si>
    <t>Подпрограмма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</si>
  <si>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6И 2 00 00000</t>
  </si>
  <si>
    <t>Реализация  мероприятий по защите населения и территории от чрезвычайных ситуаций природного и техногенного характера</t>
  </si>
  <si>
    <t>6И 2 01 00000</t>
  </si>
  <si>
    <t>Подпрограмма "Обеспечение деятельности МКУ ЕДДС муниципального образования "Гиагинский район"</t>
  </si>
  <si>
    <t>6И 3 00 00000</t>
  </si>
  <si>
    <t>Обеспечение деятельности Единой дежурно-диспетчерской службы</t>
  </si>
  <si>
    <t>6И 3 01 00000</t>
  </si>
  <si>
    <t>Обеспечение деятельности работников подведомственных муниципальных казенных учреждений</t>
  </si>
  <si>
    <t>6И 3 01 00500</t>
  </si>
  <si>
    <t>Муниципальная программа муниципального образования "Гиагинский район" "Обеспечение безопасности дорожного движения"</t>
  </si>
  <si>
    <t>6Л 0 00 00000</t>
  </si>
  <si>
    <t>Агитационно-профилактическая работа, профилактика детского дорожно-транспортного травматизма</t>
  </si>
  <si>
    <t>6Л 0 01 00000</t>
  </si>
  <si>
    <t xml:space="preserve">Муниципальная программа МО "Гиагинский район"  "Доступная среда" </t>
  </si>
  <si>
    <t>6П 0 00 00000</t>
  </si>
  <si>
    <t>Обеспечение доступности объектов социальной направленности  для инвалидов и других маломобильных групп населения</t>
  </si>
  <si>
    <t>6П 0 01 00000</t>
  </si>
  <si>
    <t>6П 0 04 00000</t>
  </si>
  <si>
    <t>Закупка товаров, работ и услуг для государственных (муниципальных) нужд</t>
  </si>
  <si>
    <t>Мероприятия по информационной поддержке, оказание консультационных и других услуг СОНКО</t>
  </si>
  <si>
    <t>6П 0 05 00000</t>
  </si>
  <si>
    <t>6С 0 00 00000</t>
  </si>
  <si>
    <t>Проведение ремонта в жилых домах ветеранов ВОВ</t>
  </si>
  <si>
    <t>6С 0 01 00000</t>
  </si>
  <si>
    <t>Предоставление социальной помощи гражданам, участвующим в специальной военной операции и (или) членам их семей</t>
  </si>
  <si>
    <t>6С 0 02 00000</t>
  </si>
  <si>
    <t xml:space="preserve">Муниципальная программа муниципального образования "Гиагинский район"  "Укрепление общественного здоровья среди населения муниципального образования "Гиагинский район" </t>
  </si>
  <si>
    <t>6Т 0 00 00000</t>
  </si>
  <si>
    <t>Проведение профилактических мероприятий в соответствии с порядком Минздрава РФ (мед.осмотры, мед.профилактика, диспанциризация)</t>
  </si>
  <si>
    <t>6Т 0 01 00000</t>
  </si>
  <si>
    <t>Муниципальная программа муниципального образования "Гиагинский район" "Улучшение демографической ситуации на территории муниципального образования "Гиагинский район"</t>
  </si>
  <si>
    <t>6У 0 00 00000</t>
  </si>
  <si>
    <t>Мероприятия по укреплению института семьи и повышению статуса семьи в обществе</t>
  </si>
  <si>
    <t>6У 0 01 00000</t>
  </si>
  <si>
    <t>Пропаганда здорового и активного образа жизни</t>
  </si>
  <si>
    <t>6У 0 02 00000</t>
  </si>
  <si>
    <t>Повышение материнства, отцовства и детства</t>
  </si>
  <si>
    <t>6У 0 03 00000</t>
  </si>
  <si>
    <t>Муниципальная программа муниципального образования "Гиагинский район" "Обеспечение доступным и комфортным жильем и коммунальными услугами"</t>
  </si>
  <si>
    <t>6Ф 0 00 00000</t>
  </si>
  <si>
    <t>Подпрограмма "Обеспечением жильем молодых семей"</t>
  </si>
  <si>
    <t>6Ф 1 00 00000</t>
  </si>
  <si>
    <t>Организация работы по предоставлению молодым семьям социальных выплат на приобретение жилого помещения или строительство индивидуального жилого дома</t>
  </si>
  <si>
    <t>6Ф 1 01 00000</t>
  </si>
  <si>
    <t>Реализация мероприятий на предоставление молодым семьям социальных выплат на приобретение жилого помещения или строительства индивидуального жилого дома</t>
  </si>
  <si>
    <t>6Ф 1 01 L4970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</si>
  <si>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</si>
  <si>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6Ф 3 00 00000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</si>
  <si>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</si>
  <si>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6Ф 3 01 00000</t>
  </si>
  <si>
    <t>Реализация мероприятий на 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</si>
  <si>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6Ф 3 01 R0820</t>
  </si>
  <si>
    <t>Подпрограмма "Капитальный ремонт многоквартирных домов в муниципальном образовании "Гиагинский район"</t>
  </si>
  <si>
    <t>6Ф 4 00 00000</t>
  </si>
  <si>
    <t>Субсидии на возмещение части затрат по капитальному ремонту многоквартирных домов некоммерческим организациям</t>
  </si>
  <si>
    <t>6Ф 4 01 00000</t>
  </si>
  <si>
    <t xml:space="preserve">Муниципальная программа  МО "Гиагинский район" "Развитие информатизации" </t>
  </si>
  <si>
    <t>6Ц 0 00 00000</t>
  </si>
  <si>
    <t>Формирование современной информатизационной и телекоммуникационной инфраструктуры и обеспечение ее надежного функционирования</t>
  </si>
  <si>
    <t>6Ц 0 01 00000</t>
  </si>
  <si>
    <t>Муниципальная программа муниципального образования "Гиагинский район" "Переселение граждан из аварийного жилищного фонда"</t>
  </si>
  <si>
    <t>6Ч 0 00 00000</t>
  </si>
  <si>
    <t>Мероприятия по переселению граждан из аварийного жилищного фонда</t>
  </si>
  <si>
    <t>6Ч 0 F3 00000</t>
  </si>
  <si>
    <t>Мероприятия по переселению граждан из аварийного жилищного фонда за счет средств бюджета муниципального образования «Гиагинский район»</t>
  </si>
  <si>
    <t>6Ч 0 F3 6748S</t>
  </si>
  <si>
    <t>Муниципальная программа муниципального образования  "Гиагинский район" "Управление муниципальным имуществом и земельными ресурсами муниципального образования  "Гиагинский район"</t>
  </si>
  <si>
    <t>6Я 0 00 00000</t>
  </si>
  <si>
    <t>Реализация мероприятий на осуществление муниципальной программы муниципального образования  "Гиагинский район" "Управление муниципальным имуществом и земельными ресурсами муниципального образования  "Гиагинский район"</t>
  </si>
  <si>
    <t>6Я 0 01 00000</t>
  </si>
  <si>
    <t xml:space="preserve">Эффективное управление, распоряжение имуществом, находящегося в муниципальной собственности муниципального образования "Гиагинский район" </t>
  </si>
  <si>
    <t>6Я 0 01 00100</t>
  </si>
  <si>
    <t>Совершенствование системы учета и содержание объектов собственности муниципального образования "Гиагинский район", совершенствование механизма управления и распоряжения объектов недвижимости, обеспечение полноты и достоверности учета муниципального имущества</t>
  </si>
  <si>
    <t>6Я 0 01 00200</t>
  </si>
  <si>
    <t>Разграничение государственной собственности на землю</t>
  </si>
  <si>
    <t>6Я 0 01 00300</t>
  </si>
  <si>
    <t>Обеспечение сохранности имущества, приведение его в нормативное состояние и соответствие установленным санитарным и техническим правилам и нормам, иным требованиям законодательства</t>
  </si>
  <si>
    <t>6Я 0 01 00400</t>
  </si>
  <si>
    <t>Руководство и управление в сфере установленных функций</t>
  </si>
  <si>
    <t>71 0 00 00000</t>
  </si>
  <si>
    <t>Предоставление ежемесячного вознаграждения и ежемесячного дополнительного вознаграждения приемным родителям</t>
  </si>
  <si>
    <t>71 0 00 60120</t>
  </si>
  <si>
    <t>Социальная поддержка и социальное обслуживание детей-сирот, детей, оставшихся без попечения родителей (ежемесячные выплаты денежных средств на содержание детей, оставшихся без попечения родителей)</t>
  </si>
  <si>
    <t>71 0 00 60130</t>
  </si>
  <si>
    <t>Социальная поддержка и социальное обслуживание детей-сирот, детей, оставшихся без попечения родителей (возмещение транспортных расходов)</t>
  </si>
  <si>
    <t>71 0 00 60140</t>
  </si>
  <si>
    <t>Предоставление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</si>
  <si>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71 0 00 60150</t>
  </si>
  <si>
    <t>Осуществление государственных полномочий Республики Адыгея в сфере административных правонарушений</t>
  </si>
  <si>
    <t>71 0 00 61010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</si>
  <si>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</si>
  <si>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71 0 00 61020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</si>
  <si>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</si>
  <si>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71 0 00 61030</t>
  </si>
  <si>
    <t>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</si>
  <si>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71 0 00 61040</t>
  </si>
  <si>
    <t>Осуществление государственных полномочий Республики Адыгея по формированию, организации деятельности административных комиссий и составлению протоколов об административных правонарушениях</t>
  </si>
  <si>
    <t>71 0 00 61060</t>
  </si>
  <si>
    <t>Организация мероприятий при осуществлении деятельности по обращению с животными без владельцев</t>
  </si>
  <si>
    <t>71 0 00 61070</t>
  </si>
  <si>
    <t>71 0 00 L3720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</si>
  <si>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(проведение восстановительных работ)</t>
  </si>
  <si>
    <t>71 0 00 L2991</t>
  </si>
  <si>
    <t>Мероприятия в рамках регионального проекта "Формирование комфортной городской среды"</t>
  </si>
  <si>
    <t>71 0 F2 55550</t>
  </si>
  <si>
    <t>Реализация мероприятий по формированию современной городской среды</t>
  </si>
  <si>
    <t>Строительство и реконструкция (модернизация) объектов питьевого водоснабжения</t>
  </si>
  <si>
    <t>71 0 F5 52430</t>
  </si>
  <si>
    <t>Функционирование высшего должностного лица муниципального образования</t>
  </si>
  <si>
    <t>71 1 00 00000</t>
  </si>
  <si>
    <t>Глава муниципального образования</t>
  </si>
  <si>
    <t>71 1 00 00100</t>
  </si>
  <si>
    <t>Обеспечение деятельности представительного органа муниципального образования "Гиагинский район"</t>
  </si>
  <si>
    <t>71 2 00 00000</t>
  </si>
  <si>
    <t>Председатель представительного органа муниципального образования</t>
  </si>
  <si>
    <t>71 2 00 00100</t>
  </si>
  <si>
    <t>71 2 00 00400</t>
  </si>
  <si>
    <t>Обеспечение деятельности контрольного (контрольно-счетного) органа</t>
  </si>
  <si>
    <t>71 4 00 00000</t>
  </si>
  <si>
    <t>Руководитель контрольного (контрольно - счетного) органа и его заместитель</t>
  </si>
  <si>
    <t>71 4 00 00100</t>
  </si>
  <si>
    <t>Обеспечение функций государственных органов</t>
  </si>
  <si>
    <t>71 4 00 00400</t>
  </si>
  <si>
    <t>Обеспечение функций государственных органов (переданные полномочия сельских поселений на содержание специалиста)</t>
  </si>
  <si>
    <t>71 4 00 00410</t>
  </si>
  <si>
    <t>Проведение выборов и референдумов</t>
  </si>
  <si>
    <t>71 5 00 00000</t>
  </si>
  <si>
    <t>Проведение выборов депутатов представительного органа муниципального образования</t>
  </si>
  <si>
    <t>71 5 00 00800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</si>
  <si>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</si>
  <si>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71 5 00 00900</t>
  </si>
  <si>
    <t>Реализация функций органов местного самоуправления</t>
  </si>
  <si>
    <t>71 6 00 00000</t>
  </si>
  <si>
    <t>71 6 00 00400</t>
  </si>
  <si>
    <t>Обеспечение деяльности муниципального казенного учреждения "Хозяйственно-эксплуатационная служба" муниципального образования "Гиагинский район"</t>
  </si>
  <si>
    <t>71 7 00 00000</t>
  </si>
  <si>
    <t>71 7 00 00500</t>
  </si>
  <si>
    <t>Реализация иных мероприятий в рамках непрограммных расходов муниципального образования "Гиагинский район"</t>
  </si>
  <si>
    <t>72 0 00 00000</t>
  </si>
  <si>
    <t>Резервные фонды местных администраций</t>
  </si>
  <si>
    <t>72 0 01 00000</t>
  </si>
  <si>
    <t>72 0 02 00000</t>
  </si>
  <si>
    <t xml:space="preserve">Доплаты к пенсиям муниципальных служащих </t>
  </si>
  <si>
    <t>72 0 03 00000</t>
  </si>
  <si>
    <t>Поддержка издательств и периодических средств массовой информации</t>
  </si>
  <si>
    <t>72 0 04 00000</t>
  </si>
  <si>
    <t>Мероприятия в области строительства, архитектуры и градостроительства</t>
  </si>
  <si>
    <t>72 0 05 00000</t>
  </si>
  <si>
    <t>Субсидии на оказание услуг по транспортному обслуживанию населения</t>
  </si>
  <si>
    <t>72 0 06 00000</t>
  </si>
  <si>
    <t>Возмещение части затрат по транспортному обслуживанию населения в границах поселения</t>
  </si>
  <si>
    <t>72 0 06 00010</t>
  </si>
  <si>
    <t>72 0 06 00020</t>
  </si>
  <si>
    <t xml:space="preserve">Осуществление подготовки и проведение мероприятий, связанных с призывом на военную службу </t>
  </si>
  <si>
    <t>72 0 07 00000</t>
  </si>
  <si>
    <t xml:space="preserve">Содержание объектов специального назначения </t>
  </si>
  <si>
    <t>72 0 08 00000</t>
  </si>
  <si>
    <t>Содержание объектов специального назначения за счет средств бюджета МО Гиагинский район"</t>
  </si>
  <si>
    <t>72 0 08 00310</t>
  </si>
  <si>
    <t>72 0 12 00000</t>
  </si>
  <si>
    <t>ВСЕГО РАСХОДОВ</t>
  </si>
  <si>
    <t>М.А.Бондаренко</t>
  </si>
  <si>
    <t>Муниципальная программа муниципального образования "Гиагинский район" "Социальная помощь вдовам ветеранов Великой Отечественной войны 1941-1945 годов и гражданам, участвующим в специальной военной операции, и  (или) членам их семей"</t>
  </si>
  <si>
    <t>62 2 14 00000</t>
  </si>
  <si>
    <t>62 2 14 L7500</t>
  </si>
  <si>
    <t>Управляющая делами Совета народных депутатов муниципального образования                                                                             "Гиагинский район"</t>
  </si>
  <si>
    <t>6К 0 05 00000</t>
  </si>
  <si>
    <t>6К 0 05 L5765</t>
  </si>
  <si>
    <t>Обеспечение комплексного развития сельских территорий (строительство (приобретение) жилого помещения (жилого дома),предоставляемого гражданам Российской Федерации, проживающим на сельских территориях, территориях опорных населенных пунктов, по договору найма жилого помещения)</t>
  </si>
  <si>
    <t>Субсидии местным бюджетам на обеспечение комплексного развития сельских территорий (современный облик сельских территорий), в т.ч. по муниципальному образованию "Гиагинский район"</t>
  </si>
  <si>
    <t>62 2 14 00010</t>
  </si>
  <si>
    <t>Реализация мероприятий по модернизации школьных систем образования (за счет средств бюджета муниципального образования "Гиагинский район")</t>
  </si>
  <si>
    <t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"Гиагинский район"                                                                                                                                                                                                                         от  " 24 " декабря 2024 года  №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</si>
</sst>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6">
    <font>
      <sz val="10"/>
      <color rgb="FF000000"/>
      <name val="Times New Roman"/>
      <charset val="13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top" wrapText="1"/>
    </xf>
  </cellStyleXfs>
  <cellXfs count="51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right" vertical="top" wrapText="1"/>
    </xf>
    <xf numFmtId="164" fontId="3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164" fontId="1" fillId="0" borderId="0" xfId="0" applyNumberFormat="1" applyFont="1" applyFill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2" borderId="0" xfId="0" applyFont="1" applyFill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wrapText="1"/>
    </xf>
    <xf numFmtId="165" fontId="1" fillId="0" borderId="0" xfId="0" applyNumberFormat="1" applyFont="1" applyFill="1" applyAlignment="1">
      <alignment vertical="top" wrapText="1"/>
    </xf>
    <xf numFmtId="164" fontId="4" fillId="3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/&#1059;&#1058;&#1054;&#1063;&#1053;&#1045;&#1053;&#1048;&#1045;%202018/&#1086;&#1082;&#1090;&#1103;&#1073;&#1088;&#1100;/&#1055;&#1088;&#1080;&#1083;&#1086;&#1078;&#1077;&#1085;&#1080;&#1077;%206%20(&#1042;&#1057;&#1056;)%20-2018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</sheetNames>
    <sheetDataSet>
      <sheetData sheetId="0">
        <row r="105">
          <cell r="G105" t="str">
            <v>600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9"/>
  <sheetViews>
    <sheetView tabSelected="1" topLeftCell="A380" zoomScale="80" zoomScaleNormal="80" zoomScaleSheetLayoutView="80" workbookViewId="0">
      <selection activeCell="B395" sqref="B395"/>
    </sheetView>
  </sheetViews>
  <sheetFormatPr defaultColWidth="9.33203125" defaultRowHeight="15.75"/>
  <cols>
    <col min="1" max="1" width="6.1640625" style="2" customWidth="1"/>
    <col min="2" max="2" width="100.5" style="2" customWidth="1"/>
    <col min="3" max="3" width="21.83203125" style="2" customWidth="1"/>
    <col min="4" max="4" width="9.83203125" style="2" customWidth="1"/>
    <col min="5" max="6" width="14.1640625" style="2" hidden="1" customWidth="1"/>
    <col min="7" max="7" width="26.1640625" style="2" customWidth="1"/>
    <col min="8" max="8" width="27.5" style="2" customWidth="1"/>
    <col min="9" max="9" width="9.33203125" style="2" hidden="1" customWidth="1"/>
    <col min="10" max="11" width="9.33203125" style="2"/>
    <col min="12" max="12" width="11.1640625" style="2" customWidth="1"/>
    <col min="13" max="13" width="16.6640625" style="2" customWidth="1"/>
    <col min="14" max="16384" width="9.33203125" style="2"/>
  </cols>
  <sheetData>
    <row r="1" spans="1:10" ht="82.5" customHeight="1">
      <c r="G1" s="47" t="s">
        <v>451</v>
      </c>
      <c r="H1" s="47"/>
      <c r="I1" s="47"/>
      <c r="J1" s="20"/>
    </row>
    <row r="2" spans="1:10" ht="80.25" customHeight="1">
      <c r="G2" s="47" t="s">
        <v>0</v>
      </c>
      <c r="H2" s="47"/>
    </row>
    <row r="3" spans="1:10" ht="62.25" customHeight="1">
      <c r="A3" s="48" t="s">
        <v>1</v>
      </c>
      <c r="B3" s="48"/>
      <c r="C3" s="48"/>
      <c r="D3" s="48"/>
      <c r="E3" s="48"/>
      <c r="F3" s="48"/>
      <c r="G3" s="48"/>
      <c r="H3" s="48"/>
      <c r="I3" s="48"/>
    </row>
    <row r="4" spans="1:10" ht="24.75" hidden="1" customHeight="1">
      <c r="A4" s="3"/>
      <c r="B4" s="49"/>
      <c r="C4" s="49"/>
      <c r="D4" s="49"/>
      <c r="E4" s="4"/>
      <c r="F4" s="4"/>
      <c r="G4" s="4"/>
      <c r="H4" s="4"/>
    </row>
    <row r="5" spans="1:10" ht="16.5" customHeight="1">
      <c r="A5" s="50" t="s">
        <v>2</v>
      </c>
      <c r="B5" s="50"/>
      <c r="C5" s="50"/>
      <c r="D5" s="50"/>
      <c r="E5" s="50"/>
      <c r="F5" s="50"/>
      <c r="G5" s="50"/>
      <c r="H5" s="50"/>
    </row>
    <row r="6" spans="1:10" ht="56.25" customHeight="1">
      <c r="A6" s="5" t="s">
        <v>3</v>
      </c>
      <c r="B6" s="5" t="s">
        <v>4</v>
      </c>
      <c r="C6" s="5" t="s">
        <v>5</v>
      </c>
      <c r="D6" s="5" t="s">
        <v>6</v>
      </c>
      <c r="E6" s="6" t="s">
        <v>7</v>
      </c>
      <c r="F6" s="5" t="s">
        <v>8</v>
      </c>
      <c r="G6" s="7" t="s">
        <v>9</v>
      </c>
      <c r="H6" s="5" t="s">
        <v>10</v>
      </c>
    </row>
    <row r="7" spans="1:10" ht="37.5">
      <c r="A7" s="6">
        <v>1</v>
      </c>
      <c r="B7" s="8" t="s">
        <v>11</v>
      </c>
      <c r="C7" s="9" t="s">
        <v>12</v>
      </c>
      <c r="D7" s="10" t="s">
        <v>13</v>
      </c>
      <c r="E7" s="11" t="e">
        <f>E8+E29+E83+E100</f>
        <v>#REF!</v>
      </c>
      <c r="F7" s="11" t="e">
        <f>F8+F29+F83+F100</f>
        <v>#REF!</v>
      </c>
      <c r="G7" s="11">
        <f>G8+G29+G83+G100</f>
        <v>697380.55495000002</v>
      </c>
      <c r="H7" s="11">
        <f>H8+H29+H83+H100</f>
        <v>625497.99999999988</v>
      </c>
    </row>
    <row r="8" spans="1:10" ht="18.75">
      <c r="A8" s="5"/>
      <c r="B8" s="12" t="s">
        <v>14</v>
      </c>
      <c r="C8" s="13" t="s">
        <v>15</v>
      </c>
      <c r="D8" s="5"/>
      <c r="E8" s="14" t="e">
        <f>E9+#REF!+E18+E24</f>
        <v>#REF!</v>
      </c>
      <c r="F8" s="14" t="e">
        <f>F9+#REF!+F18+F24</f>
        <v>#REF!</v>
      </c>
      <c r="G8" s="14">
        <f>G9+G18+G24+G11</f>
        <v>152385.08494999999</v>
      </c>
      <c r="H8" s="14">
        <f>H9+H18+H24+H11</f>
        <v>203099.8</v>
      </c>
    </row>
    <row r="9" spans="1:10" ht="37.5" hidden="1">
      <c r="A9" s="5"/>
      <c r="B9" s="12" t="s">
        <v>16</v>
      </c>
      <c r="C9" s="13" t="s">
        <v>17</v>
      </c>
      <c r="D9" s="15"/>
      <c r="E9" s="16">
        <f>E10</f>
        <v>1788.3</v>
      </c>
      <c r="F9" s="16">
        <f t="shared" ref="F9:H9" si="0">F10</f>
        <v>0</v>
      </c>
      <c r="G9" s="16">
        <f t="shared" si="0"/>
        <v>0</v>
      </c>
      <c r="H9" s="16">
        <f t="shared" si="0"/>
        <v>0</v>
      </c>
    </row>
    <row r="10" spans="1:10" ht="37.5" hidden="1">
      <c r="A10" s="5"/>
      <c r="B10" s="17" t="s">
        <v>18</v>
      </c>
      <c r="C10" s="13" t="s">
        <v>17</v>
      </c>
      <c r="D10" s="15" t="s">
        <v>19</v>
      </c>
      <c r="E10" s="16">
        <v>1788.3</v>
      </c>
      <c r="F10" s="18">
        <v>0</v>
      </c>
      <c r="G10" s="16">
        <v>0</v>
      </c>
      <c r="H10" s="16">
        <v>0</v>
      </c>
    </row>
    <row r="11" spans="1:10" ht="18.75">
      <c r="A11" s="5"/>
      <c r="B11" s="17" t="s">
        <v>20</v>
      </c>
      <c r="C11" s="13" t="s">
        <v>21</v>
      </c>
      <c r="D11" s="15"/>
      <c r="E11" s="16"/>
      <c r="F11" s="18"/>
      <c r="G11" s="16">
        <f>G12+G14+G16</f>
        <v>8</v>
      </c>
      <c r="H11" s="16">
        <f>H12+H14+H16</f>
        <v>8</v>
      </c>
    </row>
    <row r="12" spans="1:10" ht="56.25" hidden="1">
      <c r="A12" s="5"/>
      <c r="B12" s="17" t="s">
        <v>22</v>
      </c>
      <c r="C12" s="13" t="s">
        <v>23</v>
      </c>
      <c r="D12" s="15"/>
      <c r="E12" s="16"/>
      <c r="F12" s="18"/>
      <c r="G12" s="16">
        <f>G13</f>
        <v>0</v>
      </c>
      <c r="H12" s="16">
        <f>H13</f>
        <v>0</v>
      </c>
    </row>
    <row r="13" spans="1:10" ht="37.5" hidden="1">
      <c r="A13" s="5"/>
      <c r="B13" s="17" t="s">
        <v>18</v>
      </c>
      <c r="C13" s="13" t="s">
        <v>23</v>
      </c>
      <c r="D13" s="15" t="s">
        <v>19</v>
      </c>
      <c r="E13" s="16"/>
      <c r="F13" s="18"/>
      <c r="G13" s="16">
        <v>0</v>
      </c>
      <c r="H13" s="16"/>
    </row>
    <row r="14" spans="1:10" ht="18.75" hidden="1">
      <c r="A14" s="5"/>
      <c r="B14" s="17" t="s">
        <v>24</v>
      </c>
      <c r="C14" s="13" t="s">
        <v>25</v>
      </c>
      <c r="D14" s="15"/>
      <c r="E14" s="16"/>
      <c r="F14" s="18"/>
      <c r="G14" s="16">
        <f>G15</f>
        <v>0</v>
      </c>
      <c r="H14" s="16">
        <f>H15</f>
        <v>0</v>
      </c>
    </row>
    <row r="15" spans="1:10" ht="37.5" hidden="1">
      <c r="A15" s="5"/>
      <c r="B15" s="17" t="s">
        <v>18</v>
      </c>
      <c r="C15" s="13" t="s">
        <v>25</v>
      </c>
      <c r="D15" s="15" t="s">
        <v>19</v>
      </c>
      <c r="E15" s="16"/>
      <c r="F15" s="18"/>
      <c r="G15" s="16">
        <v>0</v>
      </c>
      <c r="H15" s="16">
        <v>0</v>
      </c>
    </row>
    <row r="16" spans="1:10" ht="36.75" customHeight="1">
      <c r="A16" s="5"/>
      <c r="B16" s="17" t="s">
        <v>26</v>
      </c>
      <c r="C16" s="13" t="s">
        <v>27</v>
      </c>
      <c r="D16" s="15"/>
      <c r="E16" s="16"/>
      <c r="F16" s="18"/>
      <c r="G16" s="16">
        <f>G17</f>
        <v>8</v>
      </c>
      <c r="H16" s="16">
        <f>H17</f>
        <v>8</v>
      </c>
    </row>
    <row r="17" spans="1:12" ht="37.5">
      <c r="A17" s="5"/>
      <c r="B17" s="17" t="s">
        <v>18</v>
      </c>
      <c r="C17" s="13" t="s">
        <v>27</v>
      </c>
      <c r="D17" s="15" t="s">
        <v>19</v>
      </c>
      <c r="E17" s="16"/>
      <c r="F17" s="18"/>
      <c r="G17" s="16">
        <v>8</v>
      </c>
      <c r="H17" s="16">
        <v>8</v>
      </c>
    </row>
    <row r="18" spans="1:12" ht="25.5" customHeight="1">
      <c r="A18" s="5"/>
      <c r="B18" s="17" t="s">
        <v>28</v>
      </c>
      <c r="C18" s="13" t="s">
        <v>29</v>
      </c>
      <c r="D18" s="15"/>
      <c r="E18" s="16" t="e">
        <f>E19+#REF!+E21</f>
        <v>#REF!</v>
      </c>
      <c r="F18" s="16" t="e">
        <f>F19+#REF!+F21</f>
        <v>#REF!</v>
      </c>
      <c r="G18" s="16">
        <f>G19+G21</f>
        <v>149111.78495</v>
      </c>
      <c r="H18" s="16">
        <f>H19+H21</f>
        <v>199826.5</v>
      </c>
    </row>
    <row r="19" spans="1:12" ht="37.5">
      <c r="A19" s="5"/>
      <c r="B19" s="17" t="s">
        <v>30</v>
      </c>
      <c r="C19" s="13" t="s">
        <v>31</v>
      </c>
      <c r="D19" s="15"/>
      <c r="E19" s="16">
        <f t="shared" ref="E19:H19" si="1">E20</f>
        <v>48941.700000000004</v>
      </c>
      <c r="F19" s="16">
        <f t="shared" si="1"/>
        <v>0</v>
      </c>
      <c r="G19" s="16">
        <f t="shared" si="1"/>
        <v>35411.984949999998</v>
      </c>
      <c r="H19" s="16">
        <f t="shared" si="1"/>
        <v>80441.7</v>
      </c>
    </row>
    <row r="20" spans="1:12" ht="37.5">
      <c r="A20" s="5"/>
      <c r="B20" s="17" t="s">
        <v>18</v>
      </c>
      <c r="C20" s="13" t="s">
        <v>31</v>
      </c>
      <c r="D20" s="15">
        <v>600</v>
      </c>
      <c r="E20" s="16">
        <f>54514.9-5294.5-278.7</f>
        <v>48941.700000000004</v>
      </c>
      <c r="F20" s="16"/>
      <c r="G20" s="16">
        <f>83476.9-39058.21-9006.70505</f>
        <v>35411.984949999998</v>
      </c>
      <c r="H20" s="16">
        <v>80441.7</v>
      </c>
    </row>
    <row r="21" spans="1:12" ht="60.75" customHeight="1">
      <c r="A21" s="5"/>
      <c r="B21" s="17" t="s">
        <v>32</v>
      </c>
      <c r="C21" s="13" t="s">
        <v>33</v>
      </c>
      <c r="D21" s="15" t="s">
        <v>13</v>
      </c>
      <c r="E21" s="16">
        <f t="shared" ref="E21:H21" si="2">E22</f>
        <v>0</v>
      </c>
      <c r="F21" s="16">
        <f t="shared" si="2"/>
        <v>63957</v>
      </c>
      <c r="G21" s="16">
        <f t="shared" si="2"/>
        <v>113699.8</v>
      </c>
      <c r="H21" s="16">
        <f t="shared" si="2"/>
        <v>119384.8</v>
      </c>
    </row>
    <row r="22" spans="1:12" ht="37.5">
      <c r="A22" s="5"/>
      <c r="B22" s="17" t="s">
        <v>18</v>
      </c>
      <c r="C22" s="13" t="s">
        <v>33</v>
      </c>
      <c r="D22" s="15">
        <v>600</v>
      </c>
      <c r="E22" s="16"/>
      <c r="F22" s="16">
        <v>63957</v>
      </c>
      <c r="G22" s="16">
        <v>113699.8</v>
      </c>
      <c r="H22" s="16">
        <v>119384.8</v>
      </c>
    </row>
    <row r="23" spans="1:12" ht="37.5" hidden="1">
      <c r="A23" s="5"/>
      <c r="B23" s="17" t="s">
        <v>18</v>
      </c>
      <c r="C23" s="13" t="s">
        <v>34</v>
      </c>
      <c r="D23" s="15">
        <v>600</v>
      </c>
      <c r="E23" s="16">
        <v>278.7</v>
      </c>
      <c r="F23" s="16">
        <v>5294.5</v>
      </c>
      <c r="G23" s="16"/>
      <c r="H23" s="16"/>
    </row>
    <row r="24" spans="1:12" ht="60" customHeight="1">
      <c r="A24" s="5"/>
      <c r="B24" s="17" t="s">
        <v>35</v>
      </c>
      <c r="C24" s="13" t="s">
        <v>36</v>
      </c>
      <c r="D24" s="15"/>
      <c r="E24" s="16">
        <f>E25</f>
        <v>0</v>
      </c>
      <c r="F24" s="16">
        <f>F25+F27</f>
        <v>2375.8000000000002</v>
      </c>
      <c r="G24" s="16">
        <f>G25+G27</f>
        <v>3265.3</v>
      </c>
      <c r="H24" s="16">
        <f>H25+H27</f>
        <v>3265.3</v>
      </c>
    </row>
    <row r="25" spans="1:12" ht="56.25">
      <c r="A25" s="5"/>
      <c r="B25" s="17" t="s">
        <v>37</v>
      </c>
      <c r="C25" s="13" t="s">
        <v>38</v>
      </c>
      <c r="D25" s="15"/>
      <c r="E25" s="16">
        <f t="shared" ref="E25:H25" si="3">E26</f>
        <v>0</v>
      </c>
      <c r="F25" s="16">
        <f t="shared" si="3"/>
        <v>475.8</v>
      </c>
      <c r="G25" s="16">
        <f t="shared" si="3"/>
        <v>302.8</v>
      </c>
      <c r="H25" s="16">
        <f t="shared" si="3"/>
        <v>302.8</v>
      </c>
    </row>
    <row r="26" spans="1:12" ht="18.75">
      <c r="A26" s="5"/>
      <c r="B26" s="17" t="s">
        <v>39</v>
      </c>
      <c r="C26" s="13" t="s">
        <v>38</v>
      </c>
      <c r="D26" s="15">
        <v>300</v>
      </c>
      <c r="E26" s="16"/>
      <c r="F26" s="16">
        <v>475.8</v>
      </c>
      <c r="G26" s="16">
        <v>302.8</v>
      </c>
      <c r="H26" s="16">
        <v>302.8</v>
      </c>
    </row>
    <row r="27" spans="1:12" ht="24" customHeight="1">
      <c r="A27" s="5"/>
      <c r="B27" s="17" t="s">
        <v>40</v>
      </c>
      <c r="C27" s="13" t="s">
        <v>41</v>
      </c>
      <c r="D27" s="15"/>
      <c r="E27" s="16">
        <f t="shared" ref="E27:H27" si="4">E28</f>
        <v>0</v>
      </c>
      <c r="F27" s="16">
        <f t="shared" si="4"/>
        <v>1900</v>
      </c>
      <c r="G27" s="16">
        <f t="shared" si="4"/>
        <v>2962.5</v>
      </c>
      <c r="H27" s="16">
        <f t="shared" si="4"/>
        <v>2962.5</v>
      </c>
    </row>
    <row r="28" spans="1:12" ht="37.5">
      <c r="A28" s="5"/>
      <c r="B28" s="17" t="s">
        <v>18</v>
      </c>
      <c r="C28" s="13" t="s">
        <v>41</v>
      </c>
      <c r="D28" s="15">
        <v>600</v>
      </c>
      <c r="E28" s="16"/>
      <c r="F28" s="16">
        <v>1900</v>
      </c>
      <c r="G28" s="16">
        <v>2962.5</v>
      </c>
      <c r="H28" s="16">
        <v>2962.5</v>
      </c>
    </row>
    <row r="29" spans="1:12" ht="18.75">
      <c r="A29" s="5"/>
      <c r="B29" s="17" t="s">
        <v>42</v>
      </c>
      <c r="C29" s="13" t="s">
        <v>43</v>
      </c>
      <c r="D29" s="15" t="s">
        <v>13</v>
      </c>
      <c r="E29" s="16" t="e">
        <f>E30+E32+E53+E59+E63+E69+E77</f>
        <v>#REF!</v>
      </c>
      <c r="F29" s="16" t="e">
        <f>F30+F32+F53+F59+F63+F69+F77</f>
        <v>#REF!</v>
      </c>
      <c r="G29" s="16">
        <f>G30+G32+G53+G59+G63+G69+G77+G66+G80+G72</f>
        <v>520509.27</v>
      </c>
      <c r="H29" s="16">
        <f>H30+H32+H53+H59+H63+H69+H77+H66+H80+H72</f>
        <v>364918.6</v>
      </c>
      <c r="L29" s="21">
        <f>G38+G40+G42+G44+G48+G50+G52+G55+G58+G61+G65+G68+G71+G82</f>
        <v>353220.4</v>
      </c>
    </row>
    <row r="30" spans="1:12" ht="37.5" hidden="1">
      <c r="A30" s="5"/>
      <c r="B30" s="12" t="s">
        <v>44</v>
      </c>
      <c r="C30" s="13" t="s">
        <v>45</v>
      </c>
      <c r="D30" s="15" t="s">
        <v>13</v>
      </c>
      <c r="E30" s="16">
        <f t="shared" ref="E30:H30" si="5">E31</f>
        <v>935.8</v>
      </c>
      <c r="F30" s="16">
        <f t="shared" si="5"/>
        <v>0</v>
      </c>
      <c r="G30" s="16">
        <f t="shared" si="5"/>
        <v>0</v>
      </c>
      <c r="H30" s="16">
        <f t="shared" si="5"/>
        <v>0</v>
      </c>
    </row>
    <row r="31" spans="1:12" ht="18.75" hidden="1" customHeight="1">
      <c r="A31" s="5"/>
      <c r="B31" s="17" t="s">
        <v>18</v>
      </c>
      <c r="C31" s="13" t="s">
        <v>45</v>
      </c>
      <c r="D31" s="15">
        <v>600</v>
      </c>
      <c r="E31" s="16">
        <v>935.8</v>
      </c>
      <c r="F31" s="16">
        <v>0</v>
      </c>
      <c r="G31" s="16"/>
      <c r="H31" s="16"/>
    </row>
    <row r="32" spans="1:12" ht="18.75">
      <c r="A32" s="5"/>
      <c r="B32" s="17" t="s">
        <v>46</v>
      </c>
      <c r="C32" s="13" t="s">
        <v>47</v>
      </c>
      <c r="D32" s="15"/>
      <c r="E32" s="16">
        <f>E33+E35+E39+E41+E43+E45+E49</f>
        <v>14491.1</v>
      </c>
      <c r="F32" s="16">
        <f>F33+F35+F39+F41+F43+F45+F49</f>
        <v>965.7</v>
      </c>
      <c r="G32" s="16">
        <f>G33+G35+G39+G41+G43+G45+G49+G51+G47+G37</f>
        <v>5170</v>
      </c>
      <c r="H32" s="16">
        <f>H33+H35+H39+H41+H43+H45+H49+H51+H47+H37</f>
        <v>5223.1000000000004</v>
      </c>
    </row>
    <row r="33" spans="1:8" ht="18.75" hidden="1">
      <c r="A33" s="5"/>
      <c r="B33" s="17" t="s">
        <v>48</v>
      </c>
      <c r="C33" s="13" t="s">
        <v>49</v>
      </c>
      <c r="D33" s="15"/>
      <c r="E33" s="16">
        <f t="shared" ref="E33:H33" si="6">E34</f>
        <v>10864.7</v>
      </c>
      <c r="F33" s="16">
        <f t="shared" si="6"/>
        <v>0</v>
      </c>
      <c r="G33" s="16">
        <f t="shared" si="6"/>
        <v>0</v>
      </c>
      <c r="H33" s="16">
        <f t="shared" si="6"/>
        <v>0</v>
      </c>
    </row>
    <row r="34" spans="1:8" ht="37.5" hidden="1">
      <c r="A34" s="5"/>
      <c r="B34" s="17" t="s">
        <v>18</v>
      </c>
      <c r="C34" s="13" t="s">
        <v>49</v>
      </c>
      <c r="D34" s="15">
        <v>600</v>
      </c>
      <c r="E34" s="16">
        <v>10864.7</v>
      </c>
      <c r="F34" s="16">
        <v>0</v>
      </c>
      <c r="G34" s="16"/>
      <c r="H34" s="16"/>
    </row>
    <row r="35" spans="1:8" ht="41.25" hidden="1" customHeight="1">
      <c r="A35" s="5"/>
      <c r="B35" s="17" t="s">
        <v>50</v>
      </c>
      <c r="C35" s="13" t="s">
        <v>51</v>
      </c>
      <c r="D35" s="15"/>
      <c r="E35" s="16">
        <v>3163</v>
      </c>
      <c r="F35" s="16">
        <v>0</v>
      </c>
      <c r="G35" s="16">
        <f>G36</f>
        <v>0</v>
      </c>
      <c r="H35" s="16">
        <f>H36</f>
        <v>0</v>
      </c>
    </row>
    <row r="36" spans="1:8" ht="37.5" hidden="1">
      <c r="A36" s="5"/>
      <c r="B36" s="17" t="s">
        <v>18</v>
      </c>
      <c r="C36" s="13" t="s">
        <v>51</v>
      </c>
      <c r="D36" s="15">
        <v>600</v>
      </c>
      <c r="E36" s="16">
        <v>3163</v>
      </c>
      <c r="F36" s="16"/>
      <c r="G36" s="16"/>
      <c r="H36" s="16"/>
    </row>
    <row r="37" spans="1:8" ht="18.75">
      <c r="A37" s="5"/>
      <c r="B37" s="17" t="s">
        <v>52</v>
      </c>
      <c r="C37" s="13" t="s">
        <v>53</v>
      </c>
      <c r="D37" s="15"/>
      <c r="E37" s="16"/>
      <c r="F37" s="16"/>
      <c r="G37" s="16">
        <f>G38</f>
        <v>96.1</v>
      </c>
      <c r="H37" s="16">
        <f>H38</f>
        <v>96.1</v>
      </c>
    </row>
    <row r="38" spans="1:8" ht="37.5">
      <c r="A38" s="5"/>
      <c r="B38" s="17" t="s">
        <v>54</v>
      </c>
      <c r="C38" s="13" t="s">
        <v>53</v>
      </c>
      <c r="D38" s="15">
        <v>200</v>
      </c>
      <c r="E38" s="16"/>
      <c r="F38" s="16"/>
      <c r="G38" s="16">
        <v>96.1</v>
      </c>
      <c r="H38" s="16">
        <v>96.1</v>
      </c>
    </row>
    <row r="39" spans="1:8" ht="56.25">
      <c r="A39" s="5"/>
      <c r="B39" s="17" t="s">
        <v>55</v>
      </c>
      <c r="C39" s="13" t="s">
        <v>56</v>
      </c>
      <c r="D39" s="15"/>
      <c r="E39" s="16">
        <v>75</v>
      </c>
      <c r="F39" s="16">
        <v>0</v>
      </c>
      <c r="G39" s="16">
        <f>G40</f>
        <v>85.4</v>
      </c>
      <c r="H39" s="16">
        <f>H40</f>
        <v>85.4</v>
      </c>
    </row>
    <row r="40" spans="1:8" ht="37.5">
      <c r="A40" s="5"/>
      <c r="B40" s="17" t="s">
        <v>54</v>
      </c>
      <c r="C40" s="13" t="s">
        <v>56</v>
      </c>
      <c r="D40" s="15">
        <v>200</v>
      </c>
      <c r="E40" s="16">
        <v>75</v>
      </c>
      <c r="F40" s="16"/>
      <c r="G40" s="16">
        <v>85.4</v>
      </c>
      <c r="H40" s="16">
        <v>85.4</v>
      </c>
    </row>
    <row r="41" spans="1:8" ht="42" customHeight="1">
      <c r="A41" s="5"/>
      <c r="B41" s="17" t="s">
        <v>57</v>
      </c>
      <c r="C41" s="13" t="s">
        <v>58</v>
      </c>
      <c r="D41" s="15"/>
      <c r="E41" s="16">
        <v>100</v>
      </c>
      <c r="F41" s="16">
        <v>0</v>
      </c>
      <c r="G41" s="16">
        <f>G42</f>
        <v>105</v>
      </c>
      <c r="H41" s="16">
        <f>H42</f>
        <v>105</v>
      </c>
    </row>
    <row r="42" spans="1:8" ht="18.75">
      <c r="A42" s="5"/>
      <c r="B42" s="17" t="s">
        <v>39</v>
      </c>
      <c r="C42" s="13" t="s">
        <v>58</v>
      </c>
      <c r="D42" s="15">
        <v>300</v>
      </c>
      <c r="E42" s="16">
        <v>100</v>
      </c>
      <c r="F42" s="16"/>
      <c r="G42" s="16">
        <v>105</v>
      </c>
      <c r="H42" s="16">
        <v>105</v>
      </c>
    </row>
    <row r="43" spans="1:8" ht="44.25" customHeight="1">
      <c r="A43" s="5"/>
      <c r="B43" s="17" t="s">
        <v>59</v>
      </c>
      <c r="C43" s="13" t="s">
        <v>60</v>
      </c>
      <c r="D43" s="15" t="s">
        <v>13</v>
      </c>
      <c r="E43" s="16">
        <v>218.4</v>
      </c>
      <c r="F43" s="16">
        <v>0</v>
      </c>
      <c r="G43" s="16">
        <f>G44</f>
        <v>335.2</v>
      </c>
      <c r="H43" s="16">
        <f>H44</f>
        <v>335.2</v>
      </c>
    </row>
    <row r="44" spans="1:8" ht="34.5" customHeight="1">
      <c r="A44" s="5"/>
      <c r="B44" s="17" t="s">
        <v>18</v>
      </c>
      <c r="C44" s="13" t="s">
        <v>60</v>
      </c>
      <c r="D44" s="15">
        <v>600</v>
      </c>
      <c r="E44" s="16">
        <v>218.4</v>
      </c>
      <c r="F44" s="16">
        <v>0</v>
      </c>
      <c r="G44" s="16">
        <v>335.2</v>
      </c>
      <c r="H44" s="16">
        <v>335.2</v>
      </c>
    </row>
    <row r="45" spans="1:8" ht="56.25" hidden="1">
      <c r="A45" s="5"/>
      <c r="B45" s="17" t="s">
        <v>61</v>
      </c>
      <c r="C45" s="13" t="s">
        <v>62</v>
      </c>
      <c r="D45" s="15"/>
      <c r="E45" s="16">
        <v>70</v>
      </c>
      <c r="F45" s="16">
        <v>0</v>
      </c>
      <c r="G45" s="16">
        <f>G46</f>
        <v>0</v>
      </c>
      <c r="H45" s="16">
        <f>H46</f>
        <v>0</v>
      </c>
    </row>
    <row r="46" spans="1:8" ht="37.5" hidden="1">
      <c r="A46" s="5"/>
      <c r="B46" s="17" t="s">
        <v>18</v>
      </c>
      <c r="C46" s="13" t="s">
        <v>62</v>
      </c>
      <c r="D46" s="15">
        <v>600</v>
      </c>
      <c r="E46" s="16">
        <v>70</v>
      </c>
      <c r="F46" s="16"/>
      <c r="G46" s="16"/>
      <c r="H46" s="16"/>
    </row>
    <row r="47" spans="1:8" ht="56.25">
      <c r="A47" s="5"/>
      <c r="B47" s="17" t="s">
        <v>63</v>
      </c>
      <c r="C47" s="13" t="s">
        <v>64</v>
      </c>
      <c r="D47" s="15"/>
      <c r="E47" s="16"/>
      <c r="F47" s="16"/>
      <c r="G47" s="16">
        <f>G48</f>
        <v>16</v>
      </c>
      <c r="H47" s="16">
        <f>H48</f>
        <v>16</v>
      </c>
    </row>
    <row r="48" spans="1:8" ht="37.5">
      <c r="A48" s="5"/>
      <c r="B48" s="17" t="s">
        <v>54</v>
      </c>
      <c r="C48" s="13" t="s">
        <v>64</v>
      </c>
      <c r="D48" s="15">
        <v>200</v>
      </c>
      <c r="E48" s="16"/>
      <c r="F48" s="16"/>
      <c r="G48" s="16">
        <v>16</v>
      </c>
      <c r="H48" s="16">
        <v>16</v>
      </c>
    </row>
    <row r="49" spans="1:8" ht="44.25" customHeight="1">
      <c r="A49" s="5"/>
      <c r="B49" s="19" t="s">
        <v>65</v>
      </c>
      <c r="C49" s="13" t="s">
        <v>66</v>
      </c>
      <c r="D49" s="15"/>
      <c r="E49" s="16">
        <f t="shared" ref="E49:H49" si="7">E50</f>
        <v>0</v>
      </c>
      <c r="F49" s="16">
        <f t="shared" si="7"/>
        <v>965.7</v>
      </c>
      <c r="G49" s="16">
        <f t="shared" si="7"/>
        <v>1334.3</v>
      </c>
      <c r="H49" s="16">
        <f t="shared" si="7"/>
        <v>1387.4</v>
      </c>
    </row>
    <row r="50" spans="1:8" ht="37.5">
      <c r="A50" s="5"/>
      <c r="B50" s="17" t="s">
        <v>18</v>
      </c>
      <c r="C50" s="13" t="s">
        <v>66</v>
      </c>
      <c r="D50" s="15" t="str">
        <f>'[1]2018'!G105</f>
        <v>600</v>
      </c>
      <c r="E50" s="16">
        <v>0</v>
      </c>
      <c r="F50" s="16">
        <v>965.7</v>
      </c>
      <c r="G50" s="16">
        <v>1334.3</v>
      </c>
      <c r="H50" s="16">
        <v>1387.4</v>
      </c>
    </row>
    <row r="51" spans="1:8" ht="75">
      <c r="A51" s="5"/>
      <c r="B51" s="17" t="s">
        <v>67</v>
      </c>
      <c r="C51" s="13" t="s">
        <v>68</v>
      </c>
      <c r="D51" s="15"/>
      <c r="E51" s="16"/>
      <c r="F51" s="16"/>
      <c r="G51" s="16">
        <f>G52</f>
        <v>3198</v>
      </c>
      <c r="H51" s="16">
        <f>H52</f>
        <v>3198</v>
      </c>
    </row>
    <row r="52" spans="1:8" ht="37.5">
      <c r="A52" s="5"/>
      <c r="B52" s="17" t="s">
        <v>18</v>
      </c>
      <c r="C52" s="13" t="s">
        <v>68</v>
      </c>
      <c r="D52" s="15">
        <v>600</v>
      </c>
      <c r="E52" s="16"/>
      <c r="F52" s="16"/>
      <c r="G52" s="16">
        <v>3198</v>
      </c>
      <c r="H52" s="16">
        <v>3198</v>
      </c>
    </row>
    <row r="53" spans="1:8" ht="18.75" customHeight="1">
      <c r="A53" s="5"/>
      <c r="B53" s="17" t="s">
        <v>28</v>
      </c>
      <c r="C53" s="13" t="s">
        <v>69</v>
      </c>
      <c r="D53" s="15"/>
      <c r="E53" s="16" t="e">
        <f>E54+#REF!+E57</f>
        <v>#REF!</v>
      </c>
      <c r="F53" s="16" t="e">
        <f>F54+#REF!+F57</f>
        <v>#REF!</v>
      </c>
      <c r="G53" s="16">
        <f>G54+G57</f>
        <v>302751.8</v>
      </c>
      <c r="H53" s="16">
        <f>H54+H57</f>
        <v>314333.2</v>
      </c>
    </row>
    <row r="54" spans="1:8" ht="37.5">
      <c r="A54" s="5"/>
      <c r="B54" s="17" t="s">
        <v>30</v>
      </c>
      <c r="C54" s="13" t="s">
        <v>70</v>
      </c>
      <c r="D54" s="15" t="s">
        <v>13</v>
      </c>
      <c r="E54" s="16">
        <f t="shared" ref="E54:H54" si="8">E55</f>
        <v>58534.1</v>
      </c>
      <c r="F54" s="16">
        <f t="shared" si="8"/>
        <v>0</v>
      </c>
      <c r="G54" s="16">
        <f t="shared" si="8"/>
        <v>96886.8</v>
      </c>
      <c r="H54" s="16">
        <f t="shared" si="8"/>
        <v>89334.5</v>
      </c>
    </row>
    <row r="55" spans="1:8" ht="39" customHeight="1">
      <c r="A55" s="5"/>
      <c r="B55" s="17" t="s">
        <v>18</v>
      </c>
      <c r="C55" s="13" t="s">
        <v>70</v>
      </c>
      <c r="D55" s="15">
        <v>600</v>
      </c>
      <c r="E55" s="16">
        <f>65913.7-7010.6-369</f>
        <v>58534.1</v>
      </c>
      <c r="F55" s="16"/>
      <c r="G55" s="16">
        <v>96886.8</v>
      </c>
      <c r="H55" s="16">
        <v>89334.5</v>
      </c>
    </row>
    <row r="56" spans="1:8" ht="37.5" hidden="1">
      <c r="A56" s="5"/>
      <c r="B56" s="17" t="s">
        <v>18</v>
      </c>
      <c r="C56" s="13" t="s">
        <v>71</v>
      </c>
      <c r="D56" s="15">
        <v>600</v>
      </c>
      <c r="E56" s="16">
        <v>369</v>
      </c>
      <c r="F56" s="16">
        <v>7010.6</v>
      </c>
      <c r="G56" s="16"/>
      <c r="H56" s="16"/>
    </row>
    <row r="57" spans="1:8" ht="98.25" customHeight="1">
      <c r="A57" s="5"/>
      <c r="B57" s="17" t="s">
        <v>72</v>
      </c>
      <c r="C57" s="13" t="s">
        <v>73</v>
      </c>
      <c r="D57" s="15" t="s">
        <v>13</v>
      </c>
      <c r="E57" s="16">
        <f t="shared" ref="E57:H57" si="9">E58</f>
        <v>0</v>
      </c>
      <c r="F57" s="16">
        <f t="shared" si="9"/>
        <v>156320</v>
      </c>
      <c r="G57" s="16">
        <f t="shared" si="9"/>
        <v>205865</v>
      </c>
      <c r="H57" s="16">
        <f t="shared" si="9"/>
        <v>224998.7</v>
      </c>
    </row>
    <row r="58" spans="1:8" ht="37.5">
      <c r="A58" s="5"/>
      <c r="B58" s="17" t="s">
        <v>18</v>
      </c>
      <c r="C58" s="13" t="s">
        <v>73</v>
      </c>
      <c r="D58" s="15">
        <v>600</v>
      </c>
      <c r="E58" s="16"/>
      <c r="F58" s="16">
        <v>156320</v>
      </c>
      <c r="G58" s="16">
        <v>205865</v>
      </c>
      <c r="H58" s="16">
        <v>224998.7</v>
      </c>
    </row>
    <row r="59" spans="1:8" ht="61.5" customHeight="1">
      <c r="A59" s="5"/>
      <c r="B59" s="17" t="s">
        <v>35</v>
      </c>
      <c r="C59" s="13" t="s">
        <v>74</v>
      </c>
      <c r="D59" s="15"/>
      <c r="E59" s="16">
        <f>E60</f>
        <v>0</v>
      </c>
      <c r="F59" s="16">
        <f t="shared" ref="F59:H59" si="10">F60</f>
        <v>5050.8</v>
      </c>
      <c r="G59" s="16">
        <f t="shared" si="10"/>
        <v>5920.8</v>
      </c>
      <c r="H59" s="16">
        <f t="shared" si="10"/>
        <v>5920.8</v>
      </c>
    </row>
    <row r="60" spans="1:8" ht="21" customHeight="1">
      <c r="A60" s="5"/>
      <c r="B60" s="17" t="s">
        <v>40</v>
      </c>
      <c r="C60" s="13" t="s">
        <v>75</v>
      </c>
      <c r="D60" s="15"/>
      <c r="E60" s="16">
        <f t="shared" ref="E60:H60" si="11">E61</f>
        <v>0</v>
      </c>
      <c r="F60" s="16">
        <f t="shared" si="11"/>
        <v>5050.8</v>
      </c>
      <c r="G60" s="16">
        <f t="shared" si="11"/>
        <v>5920.8</v>
      </c>
      <c r="H60" s="16">
        <f t="shared" si="11"/>
        <v>5920.8</v>
      </c>
    </row>
    <row r="61" spans="1:8" ht="37.5" customHeight="1">
      <c r="A61" s="5"/>
      <c r="B61" s="17" t="s">
        <v>18</v>
      </c>
      <c r="C61" s="13" t="s">
        <v>75</v>
      </c>
      <c r="D61" s="15">
        <v>600</v>
      </c>
      <c r="E61" s="16"/>
      <c r="F61" s="16">
        <v>5050.8</v>
      </c>
      <c r="G61" s="16">
        <v>5920.8</v>
      </c>
      <c r="H61" s="16">
        <v>5920.8</v>
      </c>
    </row>
    <row r="62" spans="1:8" ht="0.75" hidden="1" customHeight="1">
      <c r="A62" s="5"/>
      <c r="B62" s="17" t="s">
        <v>18</v>
      </c>
      <c r="C62" s="13" t="s">
        <v>76</v>
      </c>
      <c r="D62" s="15">
        <v>600</v>
      </c>
      <c r="E62" s="16"/>
      <c r="F62" s="16">
        <v>417</v>
      </c>
      <c r="G62" s="16"/>
      <c r="H62" s="16"/>
    </row>
    <row r="63" spans="1:8" ht="37.5">
      <c r="A63" s="5"/>
      <c r="B63" s="17" t="s">
        <v>77</v>
      </c>
      <c r="C63" s="13" t="s">
        <v>78</v>
      </c>
      <c r="D63" s="15"/>
      <c r="E63" s="16">
        <f>E64</f>
        <v>0</v>
      </c>
      <c r="F63" s="16">
        <f t="shared" ref="F63:H63" si="12">F64</f>
        <v>417</v>
      </c>
      <c r="G63" s="16">
        <f t="shared" si="12"/>
        <v>592</v>
      </c>
      <c r="H63" s="16">
        <f t="shared" si="12"/>
        <v>592</v>
      </c>
    </row>
    <row r="64" spans="1:8" ht="75">
      <c r="A64" s="5"/>
      <c r="B64" s="17" t="s">
        <v>79</v>
      </c>
      <c r="C64" s="13" t="s">
        <v>80</v>
      </c>
      <c r="D64" s="15"/>
      <c r="E64" s="16">
        <f t="shared" ref="E64:H64" si="13">E65</f>
        <v>0</v>
      </c>
      <c r="F64" s="16">
        <f t="shared" si="13"/>
        <v>417</v>
      </c>
      <c r="G64" s="16">
        <f t="shared" si="13"/>
        <v>592</v>
      </c>
      <c r="H64" s="16">
        <f t="shared" si="13"/>
        <v>592</v>
      </c>
    </row>
    <row r="65" spans="1:13" ht="37.5">
      <c r="A65" s="5"/>
      <c r="B65" s="17" t="s">
        <v>18</v>
      </c>
      <c r="C65" s="13" t="s">
        <v>80</v>
      </c>
      <c r="D65" s="15">
        <v>600</v>
      </c>
      <c r="E65" s="16">
        <v>0</v>
      </c>
      <c r="F65" s="16">
        <v>417</v>
      </c>
      <c r="G65" s="16">
        <v>592</v>
      </c>
      <c r="H65" s="16">
        <v>592</v>
      </c>
    </row>
    <row r="66" spans="1:13" ht="37.5">
      <c r="A66" s="5"/>
      <c r="B66" s="22" t="s">
        <v>81</v>
      </c>
      <c r="C66" s="13" t="s">
        <v>82</v>
      </c>
      <c r="D66" s="15"/>
      <c r="E66" s="16"/>
      <c r="F66" s="16"/>
      <c r="G66" s="16">
        <f>G67</f>
        <v>16092.7</v>
      </c>
      <c r="H66" s="16">
        <f>H67</f>
        <v>16092.7</v>
      </c>
    </row>
    <row r="67" spans="1:13" ht="56.25">
      <c r="A67" s="5"/>
      <c r="B67" s="22" t="s">
        <v>83</v>
      </c>
      <c r="C67" s="13" t="s">
        <v>84</v>
      </c>
      <c r="D67" s="15"/>
      <c r="E67" s="16"/>
      <c r="F67" s="16"/>
      <c r="G67" s="16">
        <f>G68</f>
        <v>16092.7</v>
      </c>
      <c r="H67" s="16">
        <f>H68</f>
        <v>16092.7</v>
      </c>
    </row>
    <row r="68" spans="1:13" ht="37.5">
      <c r="A68" s="5"/>
      <c r="B68" s="23" t="s">
        <v>18</v>
      </c>
      <c r="C68" s="13" t="s">
        <v>84</v>
      </c>
      <c r="D68" s="15">
        <v>600</v>
      </c>
      <c r="E68" s="16"/>
      <c r="F68" s="16"/>
      <c r="G68" s="16">
        <v>16092.7</v>
      </c>
      <c r="H68" s="16">
        <v>16092.7</v>
      </c>
    </row>
    <row r="69" spans="1:13" ht="42" customHeight="1">
      <c r="A69" s="5"/>
      <c r="B69" s="17" t="s">
        <v>85</v>
      </c>
      <c r="C69" s="13" t="s">
        <v>86</v>
      </c>
      <c r="D69" s="15"/>
      <c r="E69" s="16">
        <f>E70</f>
        <v>0</v>
      </c>
      <c r="F69" s="16">
        <f t="shared" ref="F69:H70" si="14">F70</f>
        <v>169.7</v>
      </c>
      <c r="G69" s="16">
        <f t="shared" si="14"/>
        <v>20192.7</v>
      </c>
      <c r="H69" s="16">
        <f t="shared" si="14"/>
        <v>19797.5</v>
      </c>
    </row>
    <row r="70" spans="1:13" ht="56.25">
      <c r="A70" s="5"/>
      <c r="B70" s="17" t="s">
        <v>87</v>
      </c>
      <c r="C70" s="13" t="s">
        <v>88</v>
      </c>
      <c r="D70" s="15"/>
      <c r="E70" s="16">
        <f>E71</f>
        <v>0</v>
      </c>
      <c r="F70" s="16">
        <f t="shared" si="14"/>
        <v>169.7</v>
      </c>
      <c r="G70" s="16">
        <f t="shared" si="14"/>
        <v>20192.7</v>
      </c>
      <c r="H70" s="16">
        <f t="shared" si="14"/>
        <v>19797.5</v>
      </c>
    </row>
    <row r="71" spans="1:13" ht="37.5">
      <c r="A71" s="5"/>
      <c r="B71" s="17" t="s">
        <v>18</v>
      </c>
      <c r="C71" s="13" t="s">
        <v>88</v>
      </c>
      <c r="D71" s="15">
        <v>600</v>
      </c>
      <c r="E71" s="16">
        <v>0</v>
      </c>
      <c r="F71" s="16">
        <v>169.7</v>
      </c>
      <c r="G71" s="16">
        <v>20192.7</v>
      </c>
      <c r="H71" s="16">
        <v>19797.5</v>
      </c>
      <c r="M71" s="31"/>
    </row>
    <row r="72" spans="1:13" ht="27" customHeight="1">
      <c r="A72" s="5"/>
      <c r="B72" s="17" t="s">
        <v>89</v>
      </c>
      <c r="C72" s="13" t="s">
        <v>442</v>
      </c>
      <c r="D72" s="15"/>
      <c r="E72" s="16"/>
      <c r="F72" s="16"/>
      <c r="G72" s="16">
        <f>G75+G73</f>
        <v>167288.87</v>
      </c>
      <c r="H72" s="16">
        <f>H75+H73</f>
        <v>0</v>
      </c>
      <c r="M72" s="31"/>
    </row>
    <row r="73" spans="1:13" ht="42.75" customHeight="1">
      <c r="A73" s="5"/>
      <c r="B73" s="17" t="s">
        <v>450</v>
      </c>
      <c r="C73" s="13" t="s">
        <v>449</v>
      </c>
      <c r="D73" s="15"/>
      <c r="E73" s="16"/>
      <c r="F73" s="16"/>
      <c r="G73" s="16">
        <f>G74</f>
        <v>8756.7858400000005</v>
      </c>
      <c r="H73" s="16">
        <f>H74</f>
        <v>0</v>
      </c>
      <c r="M73" s="31"/>
    </row>
    <row r="74" spans="1:13" ht="36.75" customHeight="1">
      <c r="A74" s="5"/>
      <c r="B74" s="17" t="s">
        <v>18</v>
      </c>
      <c r="C74" s="13" t="s">
        <v>449</v>
      </c>
      <c r="D74" s="15">
        <v>600</v>
      </c>
      <c r="E74" s="16"/>
      <c r="F74" s="16"/>
      <c r="G74" s="16">
        <v>8756.7858400000005</v>
      </c>
      <c r="H74" s="16"/>
      <c r="M74" s="31"/>
    </row>
    <row r="75" spans="1:13" ht="37.5">
      <c r="A75" s="5"/>
      <c r="B75" s="17" t="s">
        <v>90</v>
      </c>
      <c r="C75" s="13" t="s">
        <v>443</v>
      </c>
      <c r="D75" s="15"/>
      <c r="E75" s="16"/>
      <c r="F75" s="16"/>
      <c r="G75" s="16">
        <f>G76</f>
        <v>158532.08416</v>
      </c>
      <c r="H75" s="16">
        <f>H76</f>
        <v>0</v>
      </c>
      <c r="M75" s="31"/>
    </row>
    <row r="76" spans="1:13" ht="37.5">
      <c r="A76" s="5"/>
      <c r="B76" s="17" t="s">
        <v>18</v>
      </c>
      <c r="C76" s="44" t="s">
        <v>443</v>
      </c>
      <c r="D76" s="15">
        <v>600</v>
      </c>
      <c r="E76" s="16"/>
      <c r="F76" s="16"/>
      <c r="G76" s="16">
        <f>158282.2-0.03505+249.91921</f>
        <v>158532.08416</v>
      </c>
      <c r="H76" s="16">
        <v>0</v>
      </c>
      <c r="M76" s="31"/>
    </row>
    <row r="77" spans="1:13" ht="25.5" hidden="1" customHeight="1">
      <c r="A77" s="5"/>
      <c r="B77" s="27" t="s">
        <v>92</v>
      </c>
      <c r="C77" s="13" t="s">
        <v>93</v>
      </c>
      <c r="D77" s="15"/>
      <c r="E77" s="16">
        <f>E78</f>
        <v>173.9</v>
      </c>
      <c r="F77" s="16">
        <f t="shared" ref="F77:H77" si="15">F78</f>
        <v>3303.5</v>
      </c>
      <c r="G77" s="16">
        <f t="shared" si="15"/>
        <v>0</v>
      </c>
      <c r="H77" s="16">
        <f t="shared" si="15"/>
        <v>0</v>
      </c>
    </row>
    <row r="78" spans="1:13" ht="39" hidden="1" customHeight="1">
      <c r="A78" s="5"/>
      <c r="B78" s="17" t="s">
        <v>94</v>
      </c>
      <c r="C78" s="13" t="s">
        <v>95</v>
      </c>
      <c r="D78" s="15"/>
      <c r="E78" s="16">
        <f t="shared" ref="E78:H78" si="16">E79</f>
        <v>173.9</v>
      </c>
      <c r="F78" s="16">
        <f t="shared" si="16"/>
        <v>3303.5</v>
      </c>
      <c r="G78" s="16">
        <f t="shared" si="16"/>
        <v>0</v>
      </c>
      <c r="H78" s="16">
        <f t="shared" si="16"/>
        <v>0</v>
      </c>
    </row>
    <row r="79" spans="1:13" s="1" customFormat="1" ht="37.5" hidden="1">
      <c r="A79" s="5"/>
      <c r="B79" s="17" t="s">
        <v>18</v>
      </c>
      <c r="C79" s="13" t="s">
        <v>95</v>
      </c>
      <c r="D79" s="15">
        <v>600</v>
      </c>
      <c r="E79" s="16">
        <v>173.9</v>
      </c>
      <c r="F79" s="16">
        <v>3303.5</v>
      </c>
      <c r="G79" s="16">
        <v>0</v>
      </c>
      <c r="H79" s="16">
        <v>0</v>
      </c>
    </row>
    <row r="80" spans="1:13" s="1" customFormat="1" ht="37.5">
      <c r="A80" s="5"/>
      <c r="B80" s="17" t="s">
        <v>96</v>
      </c>
      <c r="C80" s="13" t="s">
        <v>97</v>
      </c>
      <c r="D80" s="15"/>
      <c r="E80" s="16"/>
      <c r="F80" s="16"/>
      <c r="G80" s="16">
        <f>G81</f>
        <v>2500.4</v>
      </c>
      <c r="H80" s="16">
        <f>H81</f>
        <v>2959.3</v>
      </c>
    </row>
    <row r="81" spans="1:8" s="1" customFormat="1" ht="72.75" customHeight="1">
      <c r="A81" s="5"/>
      <c r="B81" s="17" t="s">
        <v>98</v>
      </c>
      <c r="C81" s="13" t="s">
        <v>99</v>
      </c>
      <c r="D81" s="15"/>
      <c r="E81" s="16"/>
      <c r="F81" s="16"/>
      <c r="G81" s="16">
        <f>G82</f>
        <v>2500.4</v>
      </c>
      <c r="H81" s="16">
        <f>H82</f>
        <v>2959.3</v>
      </c>
    </row>
    <row r="82" spans="1:8" s="1" customFormat="1" ht="37.5">
      <c r="A82" s="5"/>
      <c r="B82" s="17" t="s">
        <v>18</v>
      </c>
      <c r="C82" s="13" t="s">
        <v>99</v>
      </c>
      <c r="D82" s="15">
        <v>600</v>
      </c>
      <c r="E82" s="16"/>
      <c r="F82" s="16"/>
      <c r="G82" s="16">
        <v>2500.4</v>
      </c>
      <c r="H82" s="16">
        <v>2959.3</v>
      </c>
    </row>
    <row r="83" spans="1:8" ht="18.75">
      <c r="A83" s="5"/>
      <c r="B83" s="12" t="s">
        <v>100</v>
      </c>
      <c r="C83" s="13" t="s">
        <v>101</v>
      </c>
      <c r="D83" s="15"/>
      <c r="E83" s="16" t="e">
        <f>#REF!+E86+E94+E98</f>
        <v>#REF!</v>
      </c>
      <c r="F83" s="16" t="e">
        <f>#REF!+F86+F94+F98</f>
        <v>#REF!</v>
      </c>
      <c r="G83" s="16">
        <f>G86+G94+G98+G84</f>
        <v>570</v>
      </c>
      <c r="H83" s="16">
        <f>H86+H94+H98+H84</f>
        <v>32678.700000000004</v>
      </c>
    </row>
    <row r="84" spans="1:8" ht="37.5" hidden="1">
      <c r="A84" s="5"/>
      <c r="B84" s="12" t="s">
        <v>102</v>
      </c>
      <c r="C84" s="13" t="s">
        <v>103</v>
      </c>
      <c r="D84" s="15"/>
      <c r="E84" s="16"/>
      <c r="F84" s="16"/>
      <c r="G84" s="16">
        <f>G85</f>
        <v>0</v>
      </c>
      <c r="H84" s="16">
        <f>H85</f>
        <v>0</v>
      </c>
    </row>
    <row r="85" spans="1:8" ht="37.5" hidden="1">
      <c r="A85" s="5"/>
      <c r="B85" s="17" t="s">
        <v>18</v>
      </c>
      <c r="C85" s="13" t="s">
        <v>103</v>
      </c>
      <c r="D85" s="15">
        <v>600</v>
      </c>
      <c r="E85" s="16">
        <v>52</v>
      </c>
      <c r="F85" s="16"/>
      <c r="G85" s="16">
        <v>0</v>
      </c>
      <c r="H85" s="16">
        <v>0</v>
      </c>
    </row>
    <row r="86" spans="1:8" ht="19.5" customHeight="1">
      <c r="A86" s="5"/>
      <c r="B86" s="17" t="s">
        <v>28</v>
      </c>
      <c r="C86" s="13" t="s">
        <v>104</v>
      </c>
      <c r="D86" s="15"/>
      <c r="E86" s="16" t="e">
        <f>E87+#REF!+#REF!</f>
        <v>#REF!</v>
      </c>
      <c r="F86" s="16" t="e">
        <f>F87+#REF!+#REF!</f>
        <v>#REF!</v>
      </c>
      <c r="G86" s="16">
        <f>G87+G89</f>
        <v>0</v>
      </c>
      <c r="H86" s="16">
        <f>H87+H89</f>
        <v>32108.700000000004</v>
      </c>
    </row>
    <row r="87" spans="1:8" ht="37.5">
      <c r="A87" s="5"/>
      <c r="B87" s="12" t="s">
        <v>30</v>
      </c>
      <c r="C87" s="13" t="s">
        <v>105</v>
      </c>
      <c r="D87" s="15"/>
      <c r="E87" s="16">
        <f t="shared" ref="E87:H87" si="17">E88</f>
        <v>10123.5</v>
      </c>
      <c r="F87" s="16">
        <f t="shared" si="17"/>
        <v>0</v>
      </c>
      <c r="G87" s="16">
        <f t="shared" si="17"/>
        <v>0</v>
      </c>
      <c r="H87" s="16">
        <f t="shared" si="17"/>
        <v>12444.704</v>
      </c>
    </row>
    <row r="88" spans="1:8" ht="37.5">
      <c r="A88" s="5"/>
      <c r="B88" s="17" t="s">
        <v>18</v>
      </c>
      <c r="C88" s="13" t="s">
        <v>105</v>
      </c>
      <c r="D88" s="15">
        <v>600</v>
      </c>
      <c r="E88" s="16">
        <v>10123.5</v>
      </c>
      <c r="F88" s="16"/>
      <c r="G88" s="16">
        <v>0</v>
      </c>
      <c r="H88" s="16">
        <v>12444.704</v>
      </c>
    </row>
    <row r="89" spans="1:8" ht="37.5">
      <c r="A89" s="5"/>
      <c r="B89" s="17" t="s">
        <v>106</v>
      </c>
      <c r="C89" s="13" t="s">
        <v>107</v>
      </c>
      <c r="D89" s="15"/>
      <c r="E89" s="16"/>
      <c r="F89" s="16"/>
      <c r="G89" s="16">
        <f>G90+G91</f>
        <v>0</v>
      </c>
      <c r="H89" s="16">
        <f>H90+H91</f>
        <v>19663.996000000003</v>
      </c>
    </row>
    <row r="90" spans="1:8" ht="37.5">
      <c r="A90" s="5"/>
      <c r="B90" s="17" t="s">
        <v>18</v>
      </c>
      <c r="C90" s="13" t="s">
        <v>107</v>
      </c>
      <c r="D90" s="15">
        <v>600</v>
      </c>
      <c r="E90" s="16">
        <v>10553</v>
      </c>
      <c r="F90" s="16"/>
      <c r="G90" s="16">
        <v>0</v>
      </c>
      <c r="H90" s="16">
        <v>19603.596000000001</v>
      </c>
    </row>
    <row r="91" spans="1:8" ht="18.75">
      <c r="A91" s="5"/>
      <c r="B91" s="17" t="s">
        <v>108</v>
      </c>
      <c r="C91" s="13" t="s">
        <v>107</v>
      </c>
      <c r="D91" s="15">
        <v>800</v>
      </c>
      <c r="E91" s="16"/>
      <c r="F91" s="16"/>
      <c r="G91" s="28">
        <v>0</v>
      </c>
      <c r="H91" s="28">
        <v>60.4</v>
      </c>
    </row>
    <row r="92" spans="1:8" ht="18.75" hidden="1">
      <c r="A92" s="5"/>
      <c r="B92" s="17"/>
      <c r="C92" s="13" t="s">
        <v>109</v>
      </c>
      <c r="D92" s="15"/>
      <c r="E92" s="16"/>
      <c r="F92" s="16"/>
      <c r="G92" s="28"/>
      <c r="H92" s="28"/>
    </row>
    <row r="93" spans="1:8" ht="37.5" hidden="1">
      <c r="A93" s="5"/>
      <c r="B93" s="17" t="s">
        <v>18</v>
      </c>
      <c r="C93" s="13" t="s">
        <v>109</v>
      </c>
      <c r="D93" s="15">
        <v>600</v>
      </c>
      <c r="E93" s="16">
        <v>88.7</v>
      </c>
      <c r="F93" s="16">
        <v>1685.6</v>
      </c>
      <c r="G93" s="16"/>
      <c r="H93" s="16"/>
    </row>
    <row r="94" spans="1:8" ht="18.75" hidden="1">
      <c r="A94" s="5"/>
      <c r="B94" s="17" t="s">
        <v>110</v>
      </c>
      <c r="C94" s="13" t="s">
        <v>111</v>
      </c>
      <c r="D94" s="15"/>
      <c r="E94" s="16" t="e">
        <f>E95+#REF!+#REF!</f>
        <v>#REF!</v>
      </c>
      <c r="F94" s="16" t="e">
        <f>F95+#REF!+#REF!</f>
        <v>#REF!</v>
      </c>
      <c r="G94" s="16">
        <f>G95</f>
        <v>0</v>
      </c>
      <c r="H94" s="16">
        <f>H95</f>
        <v>0</v>
      </c>
    </row>
    <row r="95" spans="1:8" ht="37.5" hidden="1">
      <c r="A95" s="5"/>
      <c r="B95" s="17" t="s">
        <v>112</v>
      </c>
      <c r="C95" s="13" t="s">
        <v>113</v>
      </c>
      <c r="D95" s="15"/>
      <c r="E95" s="16">
        <f>E96</f>
        <v>160</v>
      </c>
      <c r="F95" s="16">
        <f>F96</f>
        <v>0</v>
      </c>
      <c r="G95" s="16">
        <f>G96</f>
        <v>0</v>
      </c>
      <c r="H95" s="16">
        <f>H96</f>
        <v>0</v>
      </c>
    </row>
    <row r="96" spans="1:8" ht="37.5" hidden="1">
      <c r="A96" s="5"/>
      <c r="B96" s="17" t="s">
        <v>18</v>
      </c>
      <c r="C96" s="13" t="s">
        <v>113</v>
      </c>
      <c r="D96" s="15">
        <v>600</v>
      </c>
      <c r="E96" s="16">
        <v>160</v>
      </c>
      <c r="F96" s="16">
        <v>0</v>
      </c>
      <c r="G96" s="16">
        <v>0</v>
      </c>
      <c r="H96" s="16">
        <v>0</v>
      </c>
    </row>
    <row r="97" spans="1:8" ht="60" customHeight="1">
      <c r="A97" s="5"/>
      <c r="B97" s="17" t="s">
        <v>35</v>
      </c>
      <c r="C97" s="13" t="s">
        <v>114</v>
      </c>
      <c r="D97" s="15"/>
      <c r="E97" s="16">
        <f>E98</f>
        <v>0</v>
      </c>
      <c r="F97" s="16">
        <f t="shared" ref="F97:H97" si="18">F98</f>
        <v>350</v>
      </c>
      <c r="G97" s="16">
        <f t="shared" si="18"/>
        <v>570</v>
      </c>
      <c r="H97" s="16">
        <f t="shared" si="18"/>
        <v>570</v>
      </c>
    </row>
    <row r="98" spans="1:8" ht="19.5" customHeight="1">
      <c r="A98" s="5"/>
      <c r="B98" s="17" t="s">
        <v>40</v>
      </c>
      <c r="C98" s="13" t="s">
        <v>115</v>
      </c>
      <c r="D98" s="15"/>
      <c r="E98" s="16">
        <f t="shared" ref="E98:H98" si="19">E99</f>
        <v>0</v>
      </c>
      <c r="F98" s="16">
        <f t="shared" si="19"/>
        <v>350</v>
      </c>
      <c r="G98" s="16">
        <f t="shared" si="19"/>
        <v>570</v>
      </c>
      <c r="H98" s="16">
        <f t="shared" si="19"/>
        <v>570</v>
      </c>
    </row>
    <row r="99" spans="1:8" ht="37.5">
      <c r="A99" s="5"/>
      <c r="B99" s="17" t="s">
        <v>18</v>
      </c>
      <c r="C99" s="13" t="s">
        <v>115</v>
      </c>
      <c r="D99" s="15">
        <v>600</v>
      </c>
      <c r="E99" s="16"/>
      <c r="F99" s="16">
        <v>350</v>
      </c>
      <c r="G99" s="16">
        <v>570</v>
      </c>
      <c r="H99" s="16">
        <v>570</v>
      </c>
    </row>
    <row r="100" spans="1:8" ht="37.5">
      <c r="A100" s="5"/>
      <c r="B100" s="17" t="s">
        <v>116</v>
      </c>
      <c r="C100" s="13" t="s">
        <v>117</v>
      </c>
      <c r="D100" s="15" t="s">
        <v>13</v>
      </c>
      <c r="E100" s="16">
        <f t="shared" ref="E100:H100" si="20">E101+E106+E111</f>
        <v>16224.800000000001</v>
      </c>
      <c r="F100" s="16">
        <f t="shared" si="20"/>
        <v>0</v>
      </c>
      <c r="G100" s="16">
        <f t="shared" ref="G100" si="21">G101+G106+G111</f>
        <v>23916.199999999997</v>
      </c>
      <c r="H100" s="16">
        <f t="shared" si="20"/>
        <v>24800.9</v>
      </c>
    </row>
    <row r="101" spans="1:8" ht="37.5">
      <c r="A101" s="5"/>
      <c r="B101" s="17" t="s">
        <v>118</v>
      </c>
      <c r="C101" s="13" t="s">
        <v>119</v>
      </c>
      <c r="D101" s="15"/>
      <c r="E101" s="16">
        <f t="shared" ref="E101:H101" si="22">E102</f>
        <v>5558.4</v>
      </c>
      <c r="F101" s="16">
        <f t="shared" si="22"/>
        <v>0</v>
      </c>
      <c r="G101" s="16">
        <f t="shared" si="22"/>
        <v>6097</v>
      </c>
      <c r="H101" s="16">
        <f t="shared" si="22"/>
        <v>6314.2</v>
      </c>
    </row>
    <row r="102" spans="1:8" ht="18.75">
      <c r="A102" s="5"/>
      <c r="B102" s="17" t="s">
        <v>120</v>
      </c>
      <c r="C102" s="13" t="s">
        <v>121</v>
      </c>
      <c r="D102" s="15" t="s">
        <v>13</v>
      </c>
      <c r="E102" s="16">
        <f t="shared" ref="E102:H102" si="23">E103+E104+E105</f>
        <v>5558.4</v>
      </c>
      <c r="F102" s="16">
        <f t="shared" si="23"/>
        <v>0</v>
      </c>
      <c r="G102" s="16">
        <f t="shared" ref="G102" si="24">G103+G104+G105</f>
        <v>6097</v>
      </c>
      <c r="H102" s="16">
        <f t="shared" si="23"/>
        <v>6314.2</v>
      </c>
    </row>
    <row r="103" spans="1:8" ht="59.25" customHeight="1">
      <c r="A103" s="5"/>
      <c r="B103" s="17" t="s">
        <v>122</v>
      </c>
      <c r="C103" s="13" t="s">
        <v>121</v>
      </c>
      <c r="D103" s="15" t="s">
        <v>123</v>
      </c>
      <c r="E103" s="16">
        <v>4775.8999999999996</v>
      </c>
      <c r="F103" s="16"/>
      <c r="G103" s="16">
        <v>4985.3</v>
      </c>
      <c r="H103" s="16">
        <v>5184.8999999999996</v>
      </c>
    </row>
    <row r="104" spans="1:8" ht="37.5">
      <c r="A104" s="5"/>
      <c r="B104" s="17" t="s">
        <v>54</v>
      </c>
      <c r="C104" s="13" t="s">
        <v>121</v>
      </c>
      <c r="D104" s="15" t="s">
        <v>124</v>
      </c>
      <c r="E104" s="16">
        <v>756.4</v>
      </c>
      <c r="F104" s="16"/>
      <c r="G104" s="16">
        <v>1093.5</v>
      </c>
      <c r="H104" s="16">
        <v>1111.0999999999999</v>
      </c>
    </row>
    <row r="105" spans="1:8" ht="18.75">
      <c r="A105" s="5"/>
      <c r="B105" s="17" t="s">
        <v>108</v>
      </c>
      <c r="C105" s="13" t="s">
        <v>121</v>
      </c>
      <c r="D105" s="15" t="s">
        <v>125</v>
      </c>
      <c r="E105" s="16">
        <v>26.1</v>
      </c>
      <c r="F105" s="16"/>
      <c r="G105" s="16">
        <v>18.2</v>
      </c>
      <c r="H105" s="16">
        <v>18.2</v>
      </c>
    </row>
    <row r="106" spans="1:8" ht="56.25">
      <c r="A106" s="5"/>
      <c r="B106" s="17" t="s">
        <v>126</v>
      </c>
      <c r="C106" s="13" t="s">
        <v>127</v>
      </c>
      <c r="D106" s="15"/>
      <c r="E106" s="16">
        <f t="shared" ref="E106:H106" si="25">E107</f>
        <v>9122.8000000000011</v>
      </c>
      <c r="F106" s="16">
        <f t="shared" si="25"/>
        <v>0</v>
      </c>
      <c r="G106" s="16">
        <f t="shared" si="25"/>
        <v>13372.6</v>
      </c>
      <c r="H106" s="16">
        <f t="shared" si="25"/>
        <v>13866</v>
      </c>
    </row>
    <row r="107" spans="1:8" ht="37.5">
      <c r="A107" s="5"/>
      <c r="B107" s="17" t="s">
        <v>128</v>
      </c>
      <c r="C107" s="13" t="s">
        <v>129</v>
      </c>
      <c r="D107" s="15"/>
      <c r="E107" s="16">
        <f t="shared" ref="E107:H107" si="26">E108+E109+E110</f>
        <v>9122.8000000000011</v>
      </c>
      <c r="F107" s="16">
        <f t="shared" si="26"/>
        <v>0</v>
      </c>
      <c r="G107" s="16">
        <f t="shared" ref="G107" si="27">G108+G109+G110</f>
        <v>13372.6</v>
      </c>
      <c r="H107" s="16">
        <f t="shared" si="26"/>
        <v>13866</v>
      </c>
    </row>
    <row r="108" spans="1:8" ht="57" customHeight="1">
      <c r="A108" s="5"/>
      <c r="B108" s="17" t="s">
        <v>122</v>
      </c>
      <c r="C108" s="13" t="s">
        <v>129</v>
      </c>
      <c r="D108" s="15">
        <v>100</v>
      </c>
      <c r="E108" s="16">
        <v>8546.1</v>
      </c>
      <c r="F108" s="16"/>
      <c r="G108" s="16">
        <v>12324.5</v>
      </c>
      <c r="H108" s="16">
        <v>12817.4</v>
      </c>
    </row>
    <row r="109" spans="1:8" ht="37.5">
      <c r="A109" s="5"/>
      <c r="B109" s="17" t="s">
        <v>54</v>
      </c>
      <c r="C109" s="13" t="s">
        <v>129</v>
      </c>
      <c r="D109" s="15">
        <v>200</v>
      </c>
      <c r="E109" s="16">
        <v>575.70000000000005</v>
      </c>
      <c r="F109" s="16"/>
      <c r="G109" s="16">
        <v>1047.5999999999999</v>
      </c>
      <c r="H109" s="16">
        <v>1048.0999999999999</v>
      </c>
    </row>
    <row r="110" spans="1:8" ht="18.75">
      <c r="A110" s="5"/>
      <c r="B110" s="17" t="s">
        <v>108</v>
      </c>
      <c r="C110" s="13" t="s">
        <v>129</v>
      </c>
      <c r="D110" s="15">
        <v>800</v>
      </c>
      <c r="E110" s="16">
        <v>1</v>
      </c>
      <c r="F110" s="16"/>
      <c r="G110" s="16">
        <v>0.5</v>
      </c>
      <c r="H110" s="16">
        <v>0.5</v>
      </c>
    </row>
    <row r="111" spans="1:8" ht="56.25">
      <c r="A111" s="5"/>
      <c r="B111" s="17" t="s">
        <v>130</v>
      </c>
      <c r="C111" s="13" t="s">
        <v>131</v>
      </c>
      <c r="D111" s="15"/>
      <c r="E111" s="16">
        <f t="shared" ref="E111:H111" si="28">E112</f>
        <v>1543.6</v>
      </c>
      <c r="F111" s="16">
        <f t="shared" si="28"/>
        <v>0</v>
      </c>
      <c r="G111" s="16">
        <f t="shared" si="28"/>
        <v>4446.6000000000004</v>
      </c>
      <c r="H111" s="16">
        <f t="shared" si="28"/>
        <v>4620.7000000000007</v>
      </c>
    </row>
    <row r="112" spans="1:8" ht="37.5">
      <c r="A112" s="5"/>
      <c r="B112" s="17" t="s">
        <v>128</v>
      </c>
      <c r="C112" s="13" t="s">
        <v>132</v>
      </c>
      <c r="D112" s="15"/>
      <c r="E112" s="16">
        <f t="shared" ref="E112:H112" si="29">E113+E114+E115</f>
        <v>1543.6</v>
      </c>
      <c r="F112" s="16">
        <f t="shared" si="29"/>
        <v>0</v>
      </c>
      <c r="G112" s="16">
        <f t="shared" ref="G112" si="30">G113+G114+G115</f>
        <v>4446.6000000000004</v>
      </c>
      <c r="H112" s="16">
        <f t="shared" si="29"/>
        <v>4620.7000000000007</v>
      </c>
    </row>
    <row r="113" spans="1:8" ht="57.75" customHeight="1">
      <c r="A113" s="5"/>
      <c r="B113" s="17" t="s">
        <v>122</v>
      </c>
      <c r="C113" s="13" t="s">
        <v>132</v>
      </c>
      <c r="D113" s="15">
        <v>100</v>
      </c>
      <c r="E113" s="16">
        <v>1476.8</v>
      </c>
      <c r="F113" s="16"/>
      <c r="G113" s="16">
        <v>4342.2</v>
      </c>
      <c r="H113" s="16">
        <v>4516.3</v>
      </c>
    </row>
    <row r="114" spans="1:8" ht="37.5">
      <c r="A114" s="5"/>
      <c r="B114" s="17" t="s">
        <v>54</v>
      </c>
      <c r="C114" s="13" t="s">
        <v>132</v>
      </c>
      <c r="D114" s="15">
        <v>200</v>
      </c>
      <c r="E114" s="16">
        <v>65.7</v>
      </c>
      <c r="F114" s="16"/>
      <c r="G114" s="16">
        <v>103.8</v>
      </c>
      <c r="H114" s="16">
        <v>103.8</v>
      </c>
    </row>
    <row r="115" spans="1:8" ht="18.75">
      <c r="A115" s="5"/>
      <c r="B115" s="17" t="s">
        <v>108</v>
      </c>
      <c r="C115" s="13" t="s">
        <v>132</v>
      </c>
      <c r="D115" s="15">
        <v>800</v>
      </c>
      <c r="E115" s="16">
        <v>1.1000000000000001</v>
      </c>
      <c r="F115" s="16"/>
      <c r="G115" s="16">
        <v>0.6</v>
      </c>
      <c r="H115" s="16">
        <v>0.6</v>
      </c>
    </row>
    <row r="116" spans="1:8" ht="37.5">
      <c r="A116" s="6">
        <v>2</v>
      </c>
      <c r="B116" s="8" t="s">
        <v>133</v>
      </c>
      <c r="C116" s="9" t="s">
        <v>134</v>
      </c>
      <c r="D116" s="10" t="s">
        <v>13</v>
      </c>
      <c r="E116" s="11" t="e">
        <f>E117+E137+E150+E167+E177</f>
        <v>#REF!</v>
      </c>
      <c r="F116" s="11" t="e">
        <f>F117+F137+F150+F167+F177</f>
        <v>#REF!</v>
      </c>
      <c r="G116" s="11">
        <f>G117+G137+G150+G167+G177</f>
        <v>52941.67</v>
      </c>
      <c r="H116" s="11">
        <f>H117+H137+H150+H167+H177</f>
        <v>115557.5</v>
      </c>
    </row>
    <row r="117" spans="1:8" ht="44.25" customHeight="1">
      <c r="A117" s="5"/>
      <c r="B117" s="12" t="s">
        <v>135</v>
      </c>
      <c r="C117" s="13" t="s">
        <v>136</v>
      </c>
      <c r="D117" s="15" t="s">
        <v>13</v>
      </c>
      <c r="E117" s="16" t="e">
        <f>#REF!+E119+E123+E127+E129+#REF!</f>
        <v>#REF!</v>
      </c>
      <c r="F117" s="16" t="e">
        <f>#REF!+F119+F123+F127+F129+#REF!</f>
        <v>#REF!</v>
      </c>
      <c r="G117" s="16">
        <f>G119+G123+G127+G129+G135+G133</f>
        <v>1639.1999999999998</v>
      </c>
      <c r="H117" s="16">
        <f>H119+H123+H127+H129+H135+H133</f>
        <v>59767.600000000006</v>
      </c>
    </row>
    <row r="118" spans="1:8" ht="39" hidden="1" customHeight="1">
      <c r="A118" s="5"/>
      <c r="B118" s="17" t="s">
        <v>18</v>
      </c>
      <c r="C118" s="13" t="s">
        <v>137</v>
      </c>
      <c r="D118" s="15">
        <v>600</v>
      </c>
      <c r="E118" s="16">
        <v>942.9</v>
      </c>
      <c r="F118" s="16"/>
      <c r="G118" s="16">
        <v>0</v>
      </c>
      <c r="H118" s="16">
        <v>0</v>
      </c>
    </row>
    <row r="119" spans="1:8" ht="58.5" customHeight="1">
      <c r="A119" s="5"/>
      <c r="B119" s="17" t="s">
        <v>138</v>
      </c>
      <c r="C119" s="13" t="s">
        <v>139</v>
      </c>
      <c r="D119" s="15" t="s">
        <v>13</v>
      </c>
      <c r="E119" s="16">
        <f>E120</f>
        <v>4360</v>
      </c>
      <c r="F119" s="16">
        <f>F120</f>
        <v>0</v>
      </c>
      <c r="G119" s="16">
        <f>G120+G121</f>
        <v>534.79999999999995</v>
      </c>
      <c r="H119" s="16">
        <f>H120+H121</f>
        <v>541.29999999999995</v>
      </c>
    </row>
    <row r="120" spans="1:8" ht="48.75" hidden="1" customHeight="1">
      <c r="A120" s="5"/>
      <c r="B120" s="17" t="s">
        <v>18</v>
      </c>
      <c r="C120" s="13" t="s">
        <v>139</v>
      </c>
      <c r="D120" s="15">
        <v>600</v>
      </c>
      <c r="E120" s="16">
        <v>4360</v>
      </c>
      <c r="F120" s="16"/>
      <c r="G120" s="16">
        <v>0</v>
      </c>
      <c r="H120" s="16">
        <v>0</v>
      </c>
    </row>
    <row r="121" spans="1:8" ht="56.25">
      <c r="A121" s="5"/>
      <c r="B121" s="29" t="s">
        <v>140</v>
      </c>
      <c r="C121" s="13" t="s">
        <v>141</v>
      </c>
      <c r="D121" s="15"/>
      <c r="E121" s="16"/>
      <c r="F121" s="16"/>
      <c r="G121" s="16">
        <f>G122</f>
        <v>534.79999999999995</v>
      </c>
      <c r="H121" s="16">
        <f>H122</f>
        <v>541.29999999999995</v>
      </c>
    </row>
    <row r="122" spans="1:8" ht="37.5">
      <c r="A122" s="5"/>
      <c r="B122" s="17" t="s">
        <v>18</v>
      </c>
      <c r="C122" s="13" t="s">
        <v>141</v>
      </c>
      <c r="D122" s="15">
        <v>600</v>
      </c>
      <c r="E122" s="16"/>
      <c r="F122" s="16"/>
      <c r="G122" s="16">
        <v>534.79999999999995</v>
      </c>
      <c r="H122" s="16">
        <v>541.29999999999995</v>
      </c>
    </row>
    <row r="123" spans="1:8" ht="22.5" customHeight="1">
      <c r="A123" s="5"/>
      <c r="B123" s="17" t="s">
        <v>28</v>
      </c>
      <c r="C123" s="13" t="s">
        <v>142</v>
      </c>
      <c r="D123" s="15"/>
      <c r="E123" s="16" t="e">
        <f>E124+#REF!</f>
        <v>#REF!</v>
      </c>
      <c r="F123" s="16" t="e">
        <f>F124+#REF!</f>
        <v>#REF!</v>
      </c>
      <c r="G123" s="16">
        <f>G124</f>
        <v>0</v>
      </c>
      <c r="H123" s="16">
        <f>H124</f>
        <v>58121.9</v>
      </c>
    </row>
    <row r="124" spans="1:8" ht="37.5">
      <c r="A124" s="5"/>
      <c r="B124" s="17" t="s">
        <v>30</v>
      </c>
      <c r="C124" s="13" t="s">
        <v>143</v>
      </c>
      <c r="D124" s="15" t="s">
        <v>13</v>
      </c>
      <c r="E124" s="16">
        <f t="shared" ref="E124:H124" si="31">E125</f>
        <v>26962.1</v>
      </c>
      <c r="F124" s="16">
        <f t="shared" si="31"/>
        <v>0</v>
      </c>
      <c r="G124" s="16">
        <f t="shared" si="31"/>
        <v>0</v>
      </c>
      <c r="H124" s="16">
        <f t="shared" si="31"/>
        <v>58121.9</v>
      </c>
    </row>
    <row r="125" spans="1:8" ht="36.75" customHeight="1">
      <c r="A125" s="5"/>
      <c r="B125" s="17" t="s">
        <v>18</v>
      </c>
      <c r="C125" s="13" t="s">
        <v>143</v>
      </c>
      <c r="D125" s="15" t="s">
        <v>19</v>
      </c>
      <c r="E125" s="16">
        <f>29282.3-2204.2-116</f>
        <v>26962.1</v>
      </c>
      <c r="F125" s="16"/>
      <c r="G125" s="16">
        <v>0</v>
      </c>
      <c r="H125" s="16">
        <v>58121.9</v>
      </c>
    </row>
    <row r="126" spans="1:8" ht="37.5" hidden="1">
      <c r="A126" s="5"/>
      <c r="B126" s="17" t="s">
        <v>18</v>
      </c>
      <c r="C126" s="13" t="s">
        <v>144</v>
      </c>
      <c r="D126" s="15">
        <v>600</v>
      </c>
      <c r="E126" s="16">
        <v>116</v>
      </c>
      <c r="F126" s="16">
        <v>2204.1999999999998</v>
      </c>
      <c r="G126" s="16"/>
      <c r="H126" s="16"/>
    </row>
    <row r="127" spans="1:8" ht="23.25" customHeight="1">
      <c r="A127" s="5"/>
      <c r="B127" s="30" t="s">
        <v>145</v>
      </c>
      <c r="C127" s="13" t="s">
        <v>146</v>
      </c>
      <c r="D127" s="15"/>
      <c r="E127" s="16">
        <f t="shared" ref="E127:H127" si="32">E128</f>
        <v>20</v>
      </c>
      <c r="F127" s="16">
        <f t="shared" si="32"/>
        <v>0</v>
      </c>
      <c r="G127" s="16">
        <f t="shared" si="32"/>
        <v>50</v>
      </c>
      <c r="H127" s="16">
        <f t="shared" si="32"/>
        <v>50</v>
      </c>
    </row>
    <row r="128" spans="1:8" ht="37.5" customHeight="1">
      <c r="A128" s="5"/>
      <c r="B128" s="17" t="s">
        <v>18</v>
      </c>
      <c r="C128" s="13" t="s">
        <v>146</v>
      </c>
      <c r="D128" s="15">
        <v>600</v>
      </c>
      <c r="E128" s="16">
        <v>20</v>
      </c>
      <c r="F128" s="16"/>
      <c r="G128" s="16">
        <v>50</v>
      </c>
      <c r="H128" s="16">
        <v>50</v>
      </c>
    </row>
    <row r="129" spans="1:8" ht="59.25" customHeight="1">
      <c r="A129" s="5"/>
      <c r="B129" s="17" t="s">
        <v>35</v>
      </c>
      <c r="C129" s="13" t="s">
        <v>147</v>
      </c>
      <c r="D129" s="15"/>
      <c r="E129" s="16">
        <f>E130</f>
        <v>0</v>
      </c>
      <c r="F129" s="16">
        <f t="shared" ref="F129:H129" si="33">F130</f>
        <v>526.20000000000005</v>
      </c>
      <c r="G129" s="16">
        <f t="shared" si="33"/>
        <v>1004.4</v>
      </c>
      <c r="H129" s="16">
        <f t="shared" si="33"/>
        <v>1004.4</v>
      </c>
    </row>
    <row r="130" spans="1:8" ht="22.5" customHeight="1">
      <c r="A130" s="5"/>
      <c r="B130" s="17" t="s">
        <v>40</v>
      </c>
      <c r="C130" s="13" t="s">
        <v>148</v>
      </c>
      <c r="D130" s="15"/>
      <c r="E130" s="16">
        <f t="shared" ref="E130:H130" si="34">E131</f>
        <v>0</v>
      </c>
      <c r="F130" s="16">
        <f t="shared" si="34"/>
        <v>526.20000000000005</v>
      </c>
      <c r="G130" s="16">
        <f t="shared" si="34"/>
        <v>1004.4</v>
      </c>
      <c r="H130" s="16">
        <f t="shared" si="34"/>
        <v>1004.4</v>
      </c>
    </row>
    <row r="131" spans="1:8" ht="35.25" customHeight="1">
      <c r="A131" s="5"/>
      <c r="B131" s="17" t="s">
        <v>18</v>
      </c>
      <c r="C131" s="13" t="s">
        <v>148</v>
      </c>
      <c r="D131" s="15">
        <v>600</v>
      </c>
      <c r="E131" s="16"/>
      <c r="F131" s="16">
        <v>526.20000000000005</v>
      </c>
      <c r="G131" s="16">
        <v>1004.4</v>
      </c>
      <c r="H131" s="16">
        <v>1004.4</v>
      </c>
    </row>
    <row r="132" spans="1:8" ht="37.5" hidden="1">
      <c r="A132" s="5"/>
      <c r="B132" s="17" t="s">
        <v>18</v>
      </c>
      <c r="C132" s="13" t="s">
        <v>149</v>
      </c>
      <c r="D132" s="15">
        <v>600</v>
      </c>
      <c r="E132" s="16"/>
      <c r="F132" s="16">
        <v>50</v>
      </c>
      <c r="G132" s="16">
        <v>0</v>
      </c>
      <c r="H132" s="16"/>
    </row>
    <row r="133" spans="1:8" ht="57.75" customHeight="1">
      <c r="A133" s="5"/>
      <c r="B133" s="17" t="s">
        <v>150</v>
      </c>
      <c r="C133" s="13" t="s">
        <v>151</v>
      </c>
      <c r="D133" s="15"/>
      <c r="E133" s="16"/>
      <c r="F133" s="16"/>
      <c r="G133" s="16">
        <f>G134</f>
        <v>50</v>
      </c>
      <c r="H133" s="16">
        <f>H134</f>
        <v>50</v>
      </c>
    </row>
    <row r="134" spans="1:8" ht="37.5">
      <c r="A134" s="5"/>
      <c r="B134" s="17" t="s">
        <v>18</v>
      </c>
      <c r="C134" s="13" t="s">
        <v>151</v>
      </c>
      <c r="D134" s="15">
        <v>600</v>
      </c>
      <c r="E134" s="16"/>
      <c r="F134" s="16"/>
      <c r="G134" s="16">
        <v>50</v>
      </c>
      <c r="H134" s="16">
        <v>50</v>
      </c>
    </row>
    <row r="135" spans="1:8" ht="56.25" hidden="1">
      <c r="A135" s="5"/>
      <c r="B135" s="17" t="s">
        <v>152</v>
      </c>
      <c r="C135" s="13" t="s">
        <v>153</v>
      </c>
      <c r="D135" s="15"/>
      <c r="E135" s="16"/>
      <c r="F135" s="16"/>
      <c r="G135" s="16">
        <f>G136</f>
        <v>0</v>
      </c>
      <c r="H135" s="16">
        <f>H136</f>
        <v>0</v>
      </c>
    </row>
    <row r="136" spans="1:8" ht="37.5" hidden="1">
      <c r="A136" s="5"/>
      <c r="B136" s="17" t="s">
        <v>18</v>
      </c>
      <c r="C136" s="13" t="s">
        <v>153</v>
      </c>
      <c r="D136" s="15">
        <v>600</v>
      </c>
      <c r="E136" s="16"/>
      <c r="F136" s="16"/>
      <c r="G136" s="16"/>
      <c r="H136" s="16">
        <v>0</v>
      </c>
    </row>
    <row r="137" spans="1:8" ht="21.75" customHeight="1">
      <c r="A137" s="5"/>
      <c r="B137" s="12" t="s">
        <v>154</v>
      </c>
      <c r="C137" s="13" t="s">
        <v>155</v>
      </c>
      <c r="D137" s="15" t="s">
        <v>13</v>
      </c>
      <c r="E137" s="16" t="e">
        <f>#REF!+E139+E143+#REF!</f>
        <v>#REF!</v>
      </c>
      <c r="F137" s="16" t="e">
        <f>#REF!+F139+F143+#REF!</f>
        <v>#REF!</v>
      </c>
      <c r="G137" s="16">
        <f>G139+G143+G147</f>
        <v>4125.0999999999995</v>
      </c>
      <c r="H137" s="16">
        <f>H139+H143+H147</f>
        <v>3471</v>
      </c>
    </row>
    <row r="138" spans="1:8" ht="37.5" hidden="1">
      <c r="A138" s="5"/>
      <c r="B138" s="12" t="s">
        <v>18</v>
      </c>
      <c r="C138" s="13" t="s">
        <v>156</v>
      </c>
      <c r="D138" s="15">
        <v>600</v>
      </c>
      <c r="E138" s="16">
        <v>3.6</v>
      </c>
      <c r="F138" s="16"/>
      <c r="G138" s="16">
        <v>0</v>
      </c>
      <c r="H138" s="16"/>
    </row>
    <row r="139" spans="1:8" ht="21.75" customHeight="1">
      <c r="A139" s="5"/>
      <c r="B139" s="12" t="s">
        <v>28</v>
      </c>
      <c r="C139" s="13" t="s">
        <v>157</v>
      </c>
      <c r="D139" s="15"/>
      <c r="E139" s="16" t="e">
        <f>E140+#REF!</f>
        <v>#REF!</v>
      </c>
      <c r="F139" s="16" t="e">
        <f>F140+#REF!</f>
        <v>#REF!</v>
      </c>
      <c r="G139" s="16">
        <f>G140</f>
        <v>3981.7</v>
      </c>
      <c r="H139" s="16">
        <f>H140</f>
        <v>3327.6</v>
      </c>
    </row>
    <row r="140" spans="1:8" ht="37.5">
      <c r="A140" s="5"/>
      <c r="B140" s="17" t="s">
        <v>30</v>
      </c>
      <c r="C140" s="13" t="s">
        <v>158</v>
      </c>
      <c r="D140" s="15" t="s">
        <v>13</v>
      </c>
      <c r="E140" s="16">
        <f t="shared" ref="E140:H140" si="35">E141</f>
        <v>1232.0999999999999</v>
      </c>
      <c r="F140" s="16">
        <f t="shared" si="35"/>
        <v>0</v>
      </c>
      <c r="G140" s="16">
        <f t="shared" si="35"/>
        <v>3981.7</v>
      </c>
      <c r="H140" s="16">
        <f t="shared" si="35"/>
        <v>3327.6</v>
      </c>
    </row>
    <row r="141" spans="1:8" ht="34.5" customHeight="1">
      <c r="A141" s="5"/>
      <c r="B141" s="17" t="s">
        <v>18</v>
      </c>
      <c r="C141" s="13" t="s">
        <v>158</v>
      </c>
      <c r="D141" s="15" t="s">
        <v>19</v>
      </c>
      <c r="E141" s="16">
        <f>1368.7-129.7-6.9</f>
        <v>1232.0999999999999</v>
      </c>
      <c r="F141" s="16"/>
      <c r="G141" s="16">
        <v>3981.7</v>
      </c>
      <c r="H141" s="16">
        <v>3327.6</v>
      </c>
    </row>
    <row r="142" spans="1:8" ht="37.5" hidden="1">
      <c r="A142" s="5"/>
      <c r="B142" s="17" t="s">
        <v>18</v>
      </c>
      <c r="C142" s="13" t="s">
        <v>159</v>
      </c>
      <c r="D142" s="15" t="s">
        <v>19</v>
      </c>
      <c r="E142" s="16">
        <v>6.9</v>
      </c>
      <c r="F142" s="16">
        <v>129.69999999999999</v>
      </c>
      <c r="G142" s="16"/>
      <c r="H142" s="16"/>
    </row>
    <row r="143" spans="1:8" ht="56.25" customHeight="1">
      <c r="A143" s="5"/>
      <c r="B143" s="30" t="s">
        <v>35</v>
      </c>
      <c r="C143" s="13" t="s">
        <v>160</v>
      </c>
      <c r="D143" s="15"/>
      <c r="E143" s="16">
        <f>E144</f>
        <v>0</v>
      </c>
      <c r="F143" s="16">
        <f t="shared" ref="F143:H143" si="36">F144</f>
        <v>49.5</v>
      </c>
      <c r="G143" s="16">
        <f t="shared" si="36"/>
        <v>143.4</v>
      </c>
      <c r="H143" s="16">
        <f t="shared" si="36"/>
        <v>143.4</v>
      </c>
    </row>
    <row r="144" spans="1:8" ht="21.75" customHeight="1">
      <c r="A144" s="5"/>
      <c r="B144" s="17" t="s">
        <v>40</v>
      </c>
      <c r="C144" s="13" t="s">
        <v>161</v>
      </c>
      <c r="D144" s="15"/>
      <c r="E144" s="16">
        <f t="shared" ref="E144:H144" si="37">E145</f>
        <v>0</v>
      </c>
      <c r="F144" s="16">
        <f t="shared" si="37"/>
        <v>49.5</v>
      </c>
      <c r="G144" s="16">
        <f t="shared" si="37"/>
        <v>143.4</v>
      </c>
      <c r="H144" s="16">
        <f t="shared" si="37"/>
        <v>143.4</v>
      </c>
    </row>
    <row r="145" spans="1:8" ht="36" customHeight="1">
      <c r="A145" s="5"/>
      <c r="B145" s="17" t="s">
        <v>18</v>
      </c>
      <c r="C145" s="13" t="s">
        <v>161</v>
      </c>
      <c r="D145" s="15">
        <v>600</v>
      </c>
      <c r="E145" s="16"/>
      <c r="F145" s="16">
        <v>49.5</v>
      </c>
      <c r="G145" s="16">
        <v>143.4</v>
      </c>
      <c r="H145" s="16">
        <v>143.4</v>
      </c>
    </row>
    <row r="146" spans="1:8" ht="0.75" hidden="1" customHeight="1">
      <c r="A146" s="5"/>
      <c r="B146" s="17" t="s">
        <v>18</v>
      </c>
      <c r="C146" s="13" t="s">
        <v>162</v>
      </c>
      <c r="D146" s="15">
        <v>600</v>
      </c>
      <c r="E146" s="16">
        <v>0</v>
      </c>
      <c r="F146" s="16">
        <v>50</v>
      </c>
      <c r="G146" s="16"/>
      <c r="H146" s="16"/>
    </row>
    <row r="147" spans="1:8" ht="56.25" hidden="1">
      <c r="A147" s="5"/>
      <c r="B147" s="17" t="s">
        <v>163</v>
      </c>
      <c r="C147" s="13" t="s">
        <v>164</v>
      </c>
      <c r="D147" s="15"/>
      <c r="E147" s="16"/>
      <c r="F147" s="16"/>
      <c r="G147" s="16">
        <f>G148</f>
        <v>0</v>
      </c>
      <c r="H147" s="16">
        <f>H148</f>
        <v>0</v>
      </c>
    </row>
    <row r="148" spans="1:8" ht="18.75" hidden="1">
      <c r="A148" s="5"/>
      <c r="B148" s="17" t="s">
        <v>165</v>
      </c>
      <c r="C148" s="13" t="s">
        <v>164</v>
      </c>
      <c r="D148" s="15"/>
      <c r="E148" s="16"/>
      <c r="F148" s="16"/>
      <c r="G148" s="16">
        <f>G149</f>
        <v>0</v>
      </c>
      <c r="H148" s="16">
        <f>H149</f>
        <v>0</v>
      </c>
    </row>
    <row r="149" spans="1:8" ht="37.5" hidden="1">
      <c r="A149" s="5"/>
      <c r="B149" s="17" t="s">
        <v>18</v>
      </c>
      <c r="C149" s="13" t="s">
        <v>164</v>
      </c>
      <c r="D149" s="15">
        <v>600</v>
      </c>
      <c r="E149" s="16"/>
      <c r="F149" s="16"/>
      <c r="G149" s="32">
        <f>8636.4-8636.4</f>
        <v>0</v>
      </c>
      <c r="H149" s="16">
        <v>0</v>
      </c>
    </row>
    <row r="150" spans="1:8" ht="18" customHeight="1">
      <c r="A150" s="5"/>
      <c r="B150" s="12" t="s">
        <v>166</v>
      </c>
      <c r="C150" s="13" t="s">
        <v>167</v>
      </c>
      <c r="D150" s="15" t="s">
        <v>13</v>
      </c>
      <c r="E150" s="16" t="e">
        <f>E151+E155+E160+#REF!</f>
        <v>#REF!</v>
      </c>
      <c r="F150" s="16" t="e">
        <f>F151+F155+F160+#REF!</f>
        <v>#REF!</v>
      </c>
      <c r="G150" s="16">
        <f>G151+G155+G160+G165+G163+G158</f>
        <v>12497.67</v>
      </c>
      <c r="H150" s="16">
        <f>H151+H155+H160+H165+H163+H158</f>
        <v>16302.9</v>
      </c>
    </row>
    <row r="151" spans="1:8" ht="0.75" hidden="1" customHeight="1">
      <c r="A151" s="5"/>
      <c r="B151" s="17" t="s">
        <v>168</v>
      </c>
      <c r="C151" s="13" t="s">
        <v>169</v>
      </c>
      <c r="D151" s="15"/>
      <c r="E151" s="16">
        <f t="shared" ref="E151:H151" si="38">E152</f>
        <v>850</v>
      </c>
      <c r="F151" s="16">
        <f t="shared" si="38"/>
        <v>0</v>
      </c>
      <c r="G151" s="16">
        <f t="shared" si="38"/>
        <v>956</v>
      </c>
      <c r="H151" s="16">
        <f t="shared" si="38"/>
        <v>956</v>
      </c>
    </row>
    <row r="152" spans="1:8" ht="34.5" customHeight="1">
      <c r="A152" s="5"/>
      <c r="B152" s="17" t="s">
        <v>18</v>
      </c>
      <c r="C152" s="13" t="s">
        <v>169</v>
      </c>
      <c r="D152" s="15"/>
      <c r="E152" s="16">
        <v>850</v>
      </c>
      <c r="F152" s="16"/>
      <c r="G152" s="16">
        <f>G153</f>
        <v>956</v>
      </c>
      <c r="H152" s="16">
        <f>H153</f>
        <v>956</v>
      </c>
    </row>
    <row r="153" spans="1:8" ht="72.75" customHeight="1">
      <c r="A153" s="5"/>
      <c r="B153" s="17" t="s">
        <v>170</v>
      </c>
      <c r="C153" s="13" t="s">
        <v>171</v>
      </c>
      <c r="D153" s="15"/>
      <c r="E153" s="16"/>
      <c r="F153" s="16"/>
      <c r="G153" s="16">
        <f>G154</f>
        <v>956</v>
      </c>
      <c r="H153" s="16">
        <f>H154</f>
        <v>956</v>
      </c>
    </row>
    <row r="154" spans="1:8" ht="41.25" customHeight="1">
      <c r="A154" s="5"/>
      <c r="B154" s="17" t="s">
        <v>18</v>
      </c>
      <c r="C154" s="13" t="s">
        <v>171</v>
      </c>
      <c r="D154" s="15">
        <v>600</v>
      </c>
      <c r="E154" s="16"/>
      <c r="F154" s="16"/>
      <c r="G154" s="16">
        <v>956</v>
      </c>
      <c r="H154" s="16">
        <v>956</v>
      </c>
    </row>
    <row r="155" spans="1:8" ht="18.75" customHeight="1">
      <c r="A155" s="5"/>
      <c r="B155" s="17" t="s">
        <v>28</v>
      </c>
      <c r="C155" s="13" t="s">
        <v>172</v>
      </c>
      <c r="D155" s="15"/>
      <c r="E155" s="16" t="e">
        <f>E156+#REF!</f>
        <v>#REF!</v>
      </c>
      <c r="F155" s="16" t="e">
        <f>F156+#REF!</f>
        <v>#REF!</v>
      </c>
      <c r="G155" s="16">
        <f>G156</f>
        <v>10611.17</v>
      </c>
      <c r="H155" s="16">
        <f>H156</f>
        <v>14412.8</v>
      </c>
    </row>
    <row r="156" spans="1:8" ht="37.5">
      <c r="A156" s="5"/>
      <c r="B156" s="17" t="s">
        <v>30</v>
      </c>
      <c r="C156" s="13" t="s">
        <v>173</v>
      </c>
      <c r="D156" s="15" t="s">
        <v>13</v>
      </c>
      <c r="E156" s="16">
        <f t="shared" ref="E156:H156" si="39">E157</f>
        <v>10708.3</v>
      </c>
      <c r="F156" s="16">
        <f t="shared" si="39"/>
        <v>0</v>
      </c>
      <c r="G156" s="16">
        <f t="shared" si="39"/>
        <v>10611.17</v>
      </c>
      <c r="H156" s="16">
        <f t="shared" si="39"/>
        <v>14412.8</v>
      </c>
    </row>
    <row r="157" spans="1:8" ht="43.5" customHeight="1">
      <c r="A157" s="5"/>
      <c r="B157" s="17" t="s">
        <v>18</v>
      </c>
      <c r="C157" s="13" t="s">
        <v>173</v>
      </c>
      <c r="D157" s="15" t="s">
        <v>19</v>
      </c>
      <c r="E157" s="16">
        <f>11822.9-1058.9-55.7</f>
        <v>10708.3</v>
      </c>
      <c r="F157" s="16"/>
      <c r="G157" s="16">
        <f>13031.2-2420.03</f>
        <v>10611.17</v>
      </c>
      <c r="H157" s="16">
        <v>14412.8</v>
      </c>
    </row>
    <row r="158" spans="1:8" ht="43.5" hidden="1" customHeight="1">
      <c r="A158" s="5"/>
      <c r="B158" s="25" t="s">
        <v>174</v>
      </c>
      <c r="C158" s="24" t="s">
        <v>175</v>
      </c>
      <c r="D158" s="33"/>
      <c r="E158" s="16"/>
      <c r="F158" s="16"/>
      <c r="G158" s="16">
        <f>G159</f>
        <v>0</v>
      </c>
      <c r="H158" s="16">
        <f>H159</f>
        <v>0</v>
      </c>
    </row>
    <row r="159" spans="1:8" ht="39" hidden="1" customHeight="1">
      <c r="A159" s="5"/>
      <c r="B159" s="17" t="s">
        <v>18</v>
      </c>
      <c r="C159" s="24" t="s">
        <v>175</v>
      </c>
      <c r="D159" s="26">
        <v>600</v>
      </c>
      <c r="E159" s="16">
        <v>55.7</v>
      </c>
      <c r="F159" s="16">
        <v>1058.9000000000001</v>
      </c>
      <c r="G159" s="16"/>
      <c r="H159" s="16">
        <v>0</v>
      </c>
    </row>
    <row r="160" spans="1:8" ht="59.25" customHeight="1">
      <c r="A160" s="5"/>
      <c r="B160" s="17" t="s">
        <v>35</v>
      </c>
      <c r="C160" s="13" t="s">
        <v>176</v>
      </c>
      <c r="D160" s="15"/>
      <c r="E160" s="16">
        <f>E161</f>
        <v>0</v>
      </c>
      <c r="F160" s="16">
        <f t="shared" ref="F160:H160" si="40">F161</f>
        <v>601.9</v>
      </c>
      <c r="G160" s="16">
        <f t="shared" si="40"/>
        <v>789.2</v>
      </c>
      <c r="H160" s="16">
        <f t="shared" si="40"/>
        <v>789.2</v>
      </c>
    </row>
    <row r="161" spans="1:8" ht="22.5" customHeight="1">
      <c r="A161" s="5"/>
      <c r="B161" s="17" t="s">
        <v>40</v>
      </c>
      <c r="C161" s="13" t="s">
        <v>177</v>
      </c>
      <c r="D161" s="15"/>
      <c r="E161" s="16">
        <f t="shared" ref="E161:H161" si="41">E162</f>
        <v>0</v>
      </c>
      <c r="F161" s="16">
        <f t="shared" si="41"/>
        <v>601.9</v>
      </c>
      <c r="G161" s="16">
        <f t="shared" si="41"/>
        <v>789.2</v>
      </c>
      <c r="H161" s="16">
        <f t="shared" si="41"/>
        <v>789.2</v>
      </c>
    </row>
    <row r="162" spans="1:8" ht="37.5">
      <c r="A162" s="5"/>
      <c r="B162" s="17" t="s">
        <v>18</v>
      </c>
      <c r="C162" s="13" t="s">
        <v>177</v>
      </c>
      <c r="D162" s="15">
        <v>600</v>
      </c>
      <c r="E162" s="16"/>
      <c r="F162" s="16">
        <v>601.9</v>
      </c>
      <c r="G162" s="16">
        <v>789.2</v>
      </c>
      <c r="H162" s="16">
        <v>789.2</v>
      </c>
    </row>
    <row r="163" spans="1:8" ht="18.75" hidden="1">
      <c r="A163" s="5"/>
      <c r="B163" s="17" t="s">
        <v>178</v>
      </c>
      <c r="C163" s="13" t="s">
        <v>179</v>
      </c>
      <c r="D163" s="15"/>
      <c r="E163" s="16"/>
      <c r="F163" s="16"/>
      <c r="G163" s="16">
        <f>G164</f>
        <v>0</v>
      </c>
      <c r="H163" s="16">
        <f>H164</f>
        <v>0</v>
      </c>
    </row>
    <row r="164" spans="1:8" ht="37.5" hidden="1">
      <c r="A164" s="5"/>
      <c r="B164" s="17" t="s">
        <v>18</v>
      </c>
      <c r="C164" s="13" t="s">
        <v>179</v>
      </c>
      <c r="D164" s="15">
        <v>600</v>
      </c>
      <c r="E164" s="16">
        <f>150+1350</f>
        <v>1500</v>
      </c>
      <c r="F164" s="16"/>
      <c r="G164" s="16"/>
      <c r="H164" s="16"/>
    </row>
    <row r="165" spans="1:8" ht="56.25">
      <c r="A165" s="5"/>
      <c r="B165" s="17" t="s">
        <v>174</v>
      </c>
      <c r="C165" s="13" t="s">
        <v>175</v>
      </c>
      <c r="D165" s="15"/>
      <c r="E165" s="16"/>
      <c r="F165" s="16"/>
      <c r="G165" s="16">
        <f>G166</f>
        <v>141.30000000000001</v>
      </c>
      <c r="H165" s="16">
        <f>H166</f>
        <v>144.9</v>
      </c>
    </row>
    <row r="166" spans="1:8" ht="37.5">
      <c r="A166" s="5"/>
      <c r="B166" s="17" t="s">
        <v>18</v>
      </c>
      <c r="C166" s="13" t="s">
        <v>175</v>
      </c>
      <c r="D166" s="15">
        <v>600</v>
      </c>
      <c r="E166" s="16"/>
      <c r="F166" s="16"/>
      <c r="G166" s="16">
        <v>141.30000000000001</v>
      </c>
      <c r="H166" s="16">
        <v>144.9</v>
      </c>
    </row>
    <row r="167" spans="1:8" ht="37.5" hidden="1">
      <c r="A167" s="5"/>
      <c r="B167" s="17" t="s">
        <v>180</v>
      </c>
      <c r="C167" s="13" t="s">
        <v>181</v>
      </c>
      <c r="D167" s="15" t="s">
        <v>13</v>
      </c>
      <c r="E167" s="16" t="e">
        <f>E168+E172+#REF!+#REF!</f>
        <v>#REF!</v>
      </c>
      <c r="F167" s="16" t="e">
        <f>F168+F172+#REF!+#REF!</f>
        <v>#REF!</v>
      </c>
      <c r="G167" s="16">
        <f>G168+G172</f>
        <v>0</v>
      </c>
      <c r="H167" s="16">
        <f>H168+H172</f>
        <v>0</v>
      </c>
    </row>
    <row r="168" spans="1:8" ht="22.5" hidden="1" customHeight="1">
      <c r="A168" s="5"/>
      <c r="B168" s="17" t="s">
        <v>28</v>
      </c>
      <c r="C168" s="13" t="s">
        <v>182</v>
      </c>
      <c r="D168" s="15"/>
      <c r="E168" s="16" t="e">
        <f>E169+#REF!</f>
        <v>#REF!</v>
      </c>
      <c r="F168" s="16" t="e">
        <f>F169+#REF!</f>
        <v>#REF!</v>
      </c>
      <c r="G168" s="16">
        <f>G169</f>
        <v>0</v>
      </c>
      <c r="H168" s="16">
        <f>H169</f>
        <v>0</v>
      </c>
    </row>
    <row r="169" spans="1:8" ht="37.5" hidden="1">
      <c r="A169" s="5"/>
      <c r="B169" s="17" t="s">
        <v>30</v>
      </c>
      <c r="C169" s="13" t="s">
        <v>183</v>
      </c>
      <c r="D169" s="15" t="s">
        <v>13</v>
      </c>
      <c r="E169" s="16">
        <f t="shared" ref="E169:H169" si="42">E170</f>
        <v>17434</v>
      </c>
      <c r="F169" s="16">
        <f t="shared" si="42"/>
        <v>0</v>
      </c>
      <c r="G169" s="16">
        <f t="shared" si="42"/>
        <v>0</v>
      </c>
      <c r="H169" s="16">
        <f t="shared" si="42"/>
        <v>0</v>
      </c>
    </row>
    <row r="170" spans="1:8" ht="41.25" hidden="1" customHeight="1">
      <c r="A170" s="5"/>
      <c r="B170" s="17" t="s">
        <v>18</v>
      </c>
      <c r="C170" s="13" t="s">
        <v>183</v>
      </c>
      <c r="D170" s="15" t="s">
        <v>19</v>
      </c>
      <c r="E170" s="16">
        <f>18616.8-1123.7-59.1</f>
        <v>17434</v>
      </c>
      <c r="F170" s="16"/>
      <c r="G170" s="16"/>
      <c r="H170" s="16"/>
    </row>
    <row r="171" spans="1:8" ht="37.5" hidden="1">
      <c r="A171" s="5"/>
      <c r="B171" s="17" t="s">
        <v>18</v>
      </c>
      <c r="C171" s="13" t="s">
        <v>184</v>
      </c>
      <c r="D171" s="15">
        <v>600</v>
      </c>
      <c r="E171" s="16">
        <v>59.1</v>
      </c>
      <c r="F171" s="16">
        <v>1123.7</v>
      </c>
      <c r="G171" s="16"/>
      <c r="H171" s="16"/>
    </row>
    <row r="172" spans="1:8" ht="60.75" hidden="1" customHeight="1">
      <c r="A172" s="5"/>
      <c r="B172" s="17" t="s">
        <v>35</v>
      </c>
      <c r="C172" s="13" t="s">
        <v>185</v>
      </c>
      <c r="D172" s="15"/>
      <c r="E172" s="16">
        <f>E173</f>
        <v>0</v>
      </c>
      <c r="F172" s="16">
        <f t="shared" ref="F172:H172" si="43">F173</f>
        <v>425</v>
      </c>
      <c r="G172" s="16">
        <f t="shared" si="43"/>
        <v>0</v>
      </c>
      <c r="H172" s="16">
        <f t="shared" si="43"/>
        <v>0</v>
      </c>
    </row>
    <row r="173" spans="1:8" ht="25.5" hidden="1" customHeight="1">
      <c r="A173" s="5"/>
      <c r="B173" s="17" t="s">
        <v>40</v>
      </c>
      <c r="C173" s="13" t="s">
        <v>186</v>
      </c>
      <c r="D173" s="15"/>
      <c r="E173" s="16">
        <f t="shared" ref="E173:H173" si="44">E174</f>
        <v>0</v>
      </c>
      <c r="F173" s="16">
        <f t="shared" si="44"/>
        <v>425</v>
      </c>
      <c r="G173" s="16">
        <f t="shared" si="44"/>
        <v>0</v>
      </c>
      <c r="H173" s="16">
        <f t="shared" si="44"/>
        <v>0</v>
      </c>
    </row>
    <row r="174" spans="1:8" ht="36" hidden="1" customHeight="1">
      <c r="A174" s="5"/>
      <c r="B174" s="17" t="s">
        <v>18</v>
      </c>
      <c r="C174" s="13" t="s">
        <v>186</v>
      </c>
      <c r="D174" s="15">
        <v>600</v>
      </c>
      <c r="E174" s="16"/>
      <c r="F174" s="16">
        <v>425</v>
      </c>
      <c r="G174" s="16"/>
      <c r="H174" s="16"/>
    </row>
    <row r="175" spans="1:8" ht="0.75" hidden="1" customHeight="1">
      <c r="A175" s="5"/>
      <c r="B175" s="17" t="s">
        <v>18</v>
      </c>
      <c r="C175" s="13" t="s">
        <v>187</v>
      </c>
      <c r="D175" s="15" t="s">
        <v>19</v>
      </c>
      <c r="E175" s="16">
        <f>850+247.1</f>
        <v>1097.0999999999999</v>
      </c>
      <c r="F175" s="16"/>
      <c r="G175" s="16"/>
      <c r="H175" s="16"/>
    </row>
    <row r="176" spans="1:8" ht="37.5" hidden="1">
      <c r="A176" s="5"/>
      <c r="B176" s="17" t="s">
        <v>18</v>
      </c>
      <c r="C176" s="13" t="s">
        <v>188</v>
      </c>
      <c r="D176" s="15">
        <v>600</v>
      </c>
      <c r="E176" s="16">
        <v>239.2</v>
      </c>
      <c r="F176" s="16">
        <v>23672.7</v>
      </c>
      <c r="G176" s="16"/>
      <c r="H176" s="16"/>
    </row>
    <row r="177" spans="1:8" ht="37.5">
      <c r="A177" s="5"/>
      <c r="B177" s="17" t="s">
        <v>189</v>
      </c>
      <c r="C177" s="13" t="s">
        <v>190</v>
      </c>
      <c r="D177" s="15" t="s">
        <v>13</v>
      </c>
      <c r="E177" s="16">
        <f t="shared" ref="E177:H177" si="45">E178+E183+E188</f>
        <v>20404.5</v>
      </c>
      <c r="F177" s="16">
        <f t="shared" si="45"/>
        <v>0</v>
      </c>
      <c r="G177" s="16">
        <f t="shared" ref="G177" si="46">G178+G183+G188</f>
        <v>34679.699999999997</v>
      </c>
      <c r="H177" s="16">
        <f t="shared" si="45"/>
        <v>36016</v>
      </c>
    </row>
    <row r="178" spans="1:8" ht="37.5">
      <c r="A178" s="5"/>
      <c r="B178" s="17" t="s">
        <v>191</v>
      </c>
      <c r="C178" s="13" t="s">
        <v>192</v>
      </c>
      <c r="D178" s="15"/>
      <c r="E178" s="16">
        <f t="shared" ref="E178:H178" si="47">E179</f>
        <v>1715.5</v>
      </c>
      <c r="F178" s="16">
        <f t="shared" si="47"/>
        <v>0</v>
      </c>
      <c r="G178" s="16">
        <f t="shared" si="47"/>
        <v>2719.4</v>
      </c>
      <c r="H178" s="16">
        <f t="shared" si="47"/>
        <v>2824.6</v>
      </c>
    </row>
    <row r="179" spans="1:8" ht="18.75">
      <c r="A179" s="5"/>
      <c r="B179" s="17" t="s">
        <v>120</v>
      </c>
      <c r="C179" s="13" t="s">
        <v>193</v>
      </c>
      <c r="D179" s="15" t="s">
        <v>13</v>
      </c>
      <c r="E179" s="16">
        <f t="shared" ref="E179:H179" si="48">E180+E181+E182</f>
        <v>1715.5</v>
      </c>
      <c r="F179" s="16">
        <f t="shared" si="48"/>
        <v>0</v>
      </c>
      <c r="G179" s="16">
        <f t="shared" ref="G179" si="49">G180+G181+G182</f>
        <v>2719.4</v>
      </c>
      <c r="H179" s="16">
        <f t="shared" si="48"/>
        <v>2824.6</v>
      </c>
    </row>
    <row r="180" spans="1:8" ht="57.75" customHeight="1">
      <c r="A180" s="5"/>
      <c r="B180" s="17" t="s">
        <v>122</v>
      </c>
      <c r="C180" s="13" t="s">
        <v>193</v>
      </c>
      <c r="D180" s="15" t="s">
        <v>123</v>
      </c>
      <c r="E180" s="16">
        <v>1662.8</v>
      </c>
      <c r="F180" s="16"/>
      <c r="G180" s="16">
        <v>2621.3000000000002</v>
      </c>
      <c r="H180" s="16">
        <v>2726.4</v>
      </c>
    </row>
    <row r="181" spans="1:8" ht="37.5">
      <c r="A181" s="5"/>
      <c r="B181" s="17" t="s">
        <v>54</v>
      </c>
      <c r="C181" s="13" t="s">
        <v>193</v>
      </c>
      <c r="D181" s="15" t="s">
        <v>124</v>
      </c>
      <c r="E181" s="16">
        <v>51.7</v>
      </c>
      <c r="F181" s="16"/>
      <c r="G181" s="16">
        <v>97.6</v>
      </c>
      <c r="H181" s="16">
        <v>97.7</v>
      </c>
    </row>
    <row r="182" spans="1:8" ht="18.75">
      <c r="A182" s="5"/>
      <c r="B182" s="17" t="s">
        <v>108</v>
      </c>
      <c r="C182" s="13" t="s">
        <v>193</v>
      </c>
      <c r="D182" s="15" t="s">
        <v>125</v>
      </c>
      <c r="E182" s="16">
        <v>1</v>
      </c>
      <c r="F182" s="16"/>
      <c r="G182" s="16">
        <v>0.5</v>
      </c>
      <c r="H182" s="16">
        <v>0.5</v>
      </c>
    </row>
    <row r="183" spans="1:8" ht="56.25">
      <c r="A183" s="5"/>
      <c r="B183" s="17" t="s">
        <v>194</v>
      </c>
      <c r="C183" s="13" t="s">
        <v>195</v>
      </c>
      <c r="D183" s="15"/>
      <c r="E183" s="16">
        <f t="shared" ref="E183:H183" si="50">E184</f>
        <v>3537.7</v>
      </c>
      <c r="F183" s="16">
        <f t="shared" si="50"/>
        <v>0</v>
      </c>
      <c r="G183" s="16">
        <f t="shared" si="50"/>
        <v>5768.9</v>
      </c>
      <c r="H183" s="16">
        <f t="shared" si="50"/>
        <v>5986.4</v>
      </c>
    </row>
    <row r="184" spans="1:8" ht="37.5">
      <c r="A184" s="5"/>
      <c r="B184" s="17" t="s">
        <v>196</v>
      </c>
      <c r="C184" s="13" t="s">
        <v>197</v>
      </c>
      <c r="D184" s="15" t="s">
        <v>13</v>
      </c>
      <c r="E184" s="16">
        <f t="shared" ref="E184:H184" si="51">E185+E186+E187</f>
        <v>3537.7</v>
      </c>
      <c r="F184" s="16">
        <f t="shared" si="51"/>
        <v>0</v>
      </c>
      <c r="G184" s="16">
        <f t="shared" ref="G184" si="52">G185+G186+G187</f>
        <v>5768.9</v>
      </c>
      <c r="H184" s="16">
        <f t="shared" si="51"/>
        <v>5986.4</v>
      </c>
    </row>
    <row r="185" spans="1:8" ht="61.5" customHeight="1">
      <c r="A185" s="5"/>
      <c r="B185" s="17" t="s">
        <v>122</v>
      </c>
      <c r="C185" s="13" t="s">
        <v>197</v>
      </c>
      <c r="D185" s="15" t="s">
        <v>123</v>
      </c>
      <c r="E185" s="16">
        <v>3376.6</v>
      </c>
      <c r="F185" s="16"/>
      <c r="G185" s="16">
        <v>5036</v>
      </c>
      <c r="H185" s="16">
        <v>5237.8999999999996</v>
      </c>
    </row>
    <row r="186" spans="1:8" ht="37.5">
      <c r="A186" s="5"/>
      <c r="B186" s="17" t="s">
        <v>54</v>
      </c>
      <c r="C186" s="13" t="s">
        <v>197</v>
      </c>
      <c r="D186" s="15" t="s">
        <v>124</v>
      </c>
      <c r="E186" s="16">
        <v>159.4</v>
      </c>
      <c r="F186" s="16"/>
      <c r="G186" s="16">
        <v>709.7</v>
      </c>
      <c r="H186" s="16">
        <v>725.3</v>
      </c>
    </row>
    <row r="187" spans="1:8" ht="18.75">
      <c r="A187" s="5"/>
      <c r="B187" s="17" t="s">
        <v>108</v>
      </c>
      <c r="C187" s="13" t="s">
        <v>197</v>
      </c>
      <c r="D187" s="15" t="s">
        <v>125</v>
      </c>
      <c r="E187" s="16">
        <v>1.7</v>
      </c>
      <c r="F187" s="16"/>
      <c r="G187" s="16">
        <v>23.2</v>
      </c>
      <c r="H187" s="16">
        <v>23.2</v>
      </c>
    </row>
    <row r="188" spans="1:8" ht="59.25" customHeight="1">
      <c r="A188" s="5"/>
      <c r="B188" s="17" t="s">
        <v>198</v>
      </c>
      <c r="C188" s="13" t="s">
        <v>199</v>
      </c>
      <c r="D188" s="15"/>
      <c r="E188" s="16">
        <f t="shared" ref="E188:H188" si="53">E189</f>
        <v>15151.3</v>
      </c>
      <c r="F188" s="16">
        <f t="shared" si="53"/>
        <v>0</v>
      </c>
      <c r="G188" s="16">
        <f t="shared" si="53"/>
        <v>26191.399999999998</v>
      </c>
      <c r="H188" s="16">
        <f t="shared" si="53"/>
        <v>27205</v>
      </c>
    </row>
    <row r="189" spans="1:8" ht="37.5">
      <c r="A189" s="5"/>
      <c r="B189" s="17" t="s">
        <v>196</v>
      </c>
      <c r="C189" s="13" t="s">
        <v>200</v>
      </c>
      <c r="D189" s="15" t="s">
        <v>13</v>
      </c>
      <c r="E189" s="16">
        <f>E190+E191+E192</f>
        <v>15151.3</v>
      </c>
      <c r="F189" s="16">
        <f>F190+F191+F192</f>
        <v>0</v>
      </c>
      <c r="G189" s="16">
        <f>G190+G191+G192</f>
        <v>26191.399999999998</v>
      </c>
      <c r="H189" s="16">
        <f>H190+H191+H192</f>
        <v>27205</v>
      </c>
    </row>
    <row r="190" spans="1:8" ht="60" customHeight="1">
      <c r="A190" s="5"/>
      <c r="B190" s="17" t="s">
        <v>122</v>
      </c>
      <c r="C190" s="13" t="s">
        <v>200</v>
      </c>
      <c r="D190" s="15" t="s">
        <v>123</v>
      </c>
      <c r="E190" s="16">
        <v>14640.8</v>
      </c>
      <c r="F190" s="16"/>
      <c r="G190" s="16">
        <v>25280.799999999999</v>
      </c>
      <c r="H190" s="16">
        <v>26294.1</v>
      </c>
    </row>
    <row r="191" spans="1:8" ht="37.5">
      <c r="A191" s="5"/>
      <c r="B191" s="17" t="s">
        <v>54</v>
      </c>
      <c r="C191" s="13" t="s">
        <v>200</v>
      </c>
      <c r="D191" s="15" t="s">
        <v>124</v>
      </c>
      <c r="E191" s="16">
        <v>499</v>
      </c>
      <c r="F191" s="16"/>
      <c r="G191" s="16">
        <v>895.6</v>
      </c>
      <c r="H191" s="16">
        <v>895.9</v>
      </c>
    </row>
    <row r="192" spans="1:8" ht="18.75">
      <c r="A192" s="5"/>
      <c r="B192" s="17" t="s">
        <v>108</v>
      </c>
      <c r="C192" s="13" t="s">
        <v>200</v>
      </c>
      <c r="D192" s="15" t="s">
        <v>125</v>
      </c>
      <c r="E192" s="16">
        <v>11.5</v>
      </c>
      <c r="F192" s="16"/>
      <c r="G192" s="16">
        <v>15</v>
      </c>
      <c r="H192" s="16">
        <v>15</v>
      </c>
    </row>
    <row r="193" spans="1:8" ht="75">
      <c r="A193" s="6">
        <v>3</v>
      </c>
      <c r="B193" s="34" t="s">
        <v>201</v>
      </c>
      <c r="C193" s="9" t="s">
        <v>202</v>
      </c>
      <c r="D193" s="10"/>
      <c r="E193" s="11">
        <f>E194+E196</f>
        <v>15</v>
      </c>
      <c r="F193" s="11">
        <f>F194</f>
        <v>0</v>
      </c>
      <c r="G193" s="11">
        <f>G194+G196</f>
        <v>60.8</v>
      </c>
      <c r="H193" s="11">
        <f>H194+H196</f>
        <v>60.8</v>
      </c>
    </row>
    <row r="194" spans="1:8" ht="37.5">
      <c r="A194" s="5"/>
      <c r="B194" s="17" t="s">
        <v>203</v>
      </c>
      <c r="C194" s="13" t="s">
        <v>204</v>
      </c>
      <c r="D194" s="15"/>
      <c r="E194" s="16">
        <f>E195</f>
        <v>10</v>
      </c>
      <c r="F194" s="16">
        <f>F195</f>
        <v>0</v>
      </c>
      <c r="G194" s="16">
        <f>G195</f>
        <v>55.8</v>
      </c>
      <c r="H194" s="16">
        <f>H195</f>
        <v>55.8</v>
      </c>
    </row>
    <row r="195" spans="1:8" ht="37.5">
      <c r="A195" s="5"/>
      <c r="B195" s="17" t="s">
        <v>54</v>
      </c>
      <c r="C195" s="13" t="s">
        <v>204</v>
      </c>
      <c r="D195" s="15">
        <v>200</v>
      </c>
      <c r="E195" s="16">
        <v>10</v>
      </c>
      <c r="F195" s="16"/>
      <c r="G195" s="16">
        <v>55.8</v>
      </c>
      <c r="H195" s="16">
        <v>55.8</v>
      </c>
    </row>
    <row r="196" spans="1:8" ht="37.5">
      <c r="A196" s="5"/>
      <c r="B196" s="17" t="s">
        <v>205</v>
      </c>
      <c r="C196" s="13" t="s">
        <v>206</v>
      </c>
      <c r="D196" s="15"/>
      <c r="E196" s="16">
        <f>E197</f>
        <v>5</v>
      </c>
      <c r="F196" s="16">
        <f t="shared" ref="F196:H196" si="54">F197</f>
        <v>0</v>
      </c>
      <c r="G196" s="16">
        <f t="shared" si="54"/>
        <v>5</v>
      </c>
      <c r="H196" s="16">
        <f t="shared" si="54"/>
        <v>5</v>
      </c>
    </row>
    <row r="197" spans="1:8" ht="37.5">
      <c r="A197" s="5"/>
      <c r="B197" s="17" t="s">
        <v>54</v>
      </c>
      <c r="C197" s="13" t="s">
        <v>206</v>
      </c>
      <c r="D197" s="15">
        <v>200</v>
      </c>
      <c r="E197" s="16">
        <v>5</v>
      </c>
      <c r="F197" s="16"/>
      <c r="G197" s="16">
        <v>5</v>
      </c>
      <c r="H197" s="16">
        <v>5</v>
      </c>
    </row>
    <row r="198" spans="1:8" ht="46.5" customHeight="1">
      <c r="A198" s="6">
        <v>4</v>
      </c>
      <c r="B198" s="8" t="s">
        <v>207</v>
      </c>
      <c r="C198" s="9" t="s">
        <v>208</v>
      </c>
      <c r="D198" s="10" t="s">
        <v>13</v>
      </c>
      <c r="E198" s="11">
        <f>E203+E209</f>
        <v>8151.7999999999993</v>
      </c>
      <c r="F198" s="11">
        <f t="shared" ref="F198" si="55">F203+F209</f>
        <v>4795.6000000000004</v>
      </c>
      <c r="G198" s="11">
        <f>G203+G209+G199</f>
        <v>18913.099999999999</v>
      </c>
      <c r="H198" s="11">
        <f>H203+H209+H199</f>
        <v>40595.300000000003</v>
      </c>
    </row>
    <row r="199" spans="1:8" ht="30.75" customHeight="1">
      <c r="A199" s="6"/>
      <c r="B199" s="12" t="s">
        <v>209</v>
      </c>
      <c r="C199" s="35" t="s">
        <v>210</v>
      </c>
      <c r="D199" s="10"/>
      <c r="E199" s="11"/>
      <c r="F199" s="11"/>
      <c r="G199" s="16">
        <f t="shared" ref="G199:H201" si="56">G200</f>
        <v>4474</v>
      </c>
      <c r="H199" s="16">
        <f t="shared" si="56"/>
        <v>25886</v>
      </c>
    </row>
    <row r="200" spans="1:8" ht="37.5">
      <c r="A200" s="6"/>
      <c r="B200" s="12" t="s">
        <v>211</v>
      </c>
      <c r="C200" s="36" t="s">
        <v>212</v>
      </c>
      <c r="D200" s="10"/>
      <c r="E200" s="11"/>
      <c r="F200" s="11"/>
      <c r="G200" s="16">
        <f t="shared" si="56"/>
        <v>4474</v>
      </c>
      <c r="H200" s="16">
        <f t="shared" si="56"/>
        <v>25886</v>
      </c>
    </row>
    <row r="201" spans="1:8" ht="18.75">
      <c r="A201" s="6"/>
      <c r="B201" s="12" t="s">
        <v>213</v>
      </c>
      <c r="C201" s="35" t="s">
        <v>214</v>
      </c>
      <c r="D201" s="10"/>
      <c r="E201" s="11"/>
      <c r="F201" s="11"/>
      <c r="G201" s="16">
        <f t="shared" si="56"/>
        <v>4474</v>
      </c>
      <c r="H201" s="16">
        <f t="shared" si="56"/>
        <v>25886</v>
      </c>
    </row>
    <row r="202" spans="1:8" ht="18.75">
      <c r="A202" s="6"/>
      <c r="B202" s="12" t="s">
        <v>108</v>
      </c>
      <c r="C202" s="35" t="s">
        <v>214</v>
      </c>
      <c r="D202" s="37">
        <v>800</v>
      </c>
      <c r="E202" s="11"/>
      <c r="F202" s="11"/>
      <c r="G202" s="18">
        <f>13510-5000-4036</f>
        <v>4474</v>
      </c>
      <c r="H202" s="18">
        <v>25886</v>
      </c>
    </row>
    <row r="203" spans="1:8" ht="56.25">
      <c r="A203" s="5"/>
      <c r="B203" s="17" t="s">
        <v>215</v>
      </c>
      <c r="C203" s="13" t="s">
        <v>216</v>
      </c>
      <c r="D203" s="15"/>
      <c r="E203" s="16">
        <f>E204</f>
        <v>2158.1</v>
      </c>
      <c r="F203" s="16">
        <f t="shared" ref="F203:H203" si="57">F204</f>
        <v>4795.6000000000004</v>
      </c>
      <c r="G203" s="16">
        <f t="shared" si="57"/>
        <v>6951.4</v>
      </c>
      <c r="H203" s="16">
        <f t="shared" si="57"/>
        <v>6951.4</v>
      </c>
    </row>
    <row r="204" spans="1:8" ht="21.75" customHeight="1">
      <c r="A204" s="5"/>
      <c r="B204" s="17" t="s">
        <v>217</v>
      </c>
      <c r="C204" s="13" t="s">
        <v>218</v>
      </c>
      <c r="D204" s="15" t="s">
        <v>13</v>
      </c>
      <c r="E204" s="16">
        <f t="shared" ref="E204:H204" si="58">E207+E206</f>
        <v>2158.1</v>
      </c>
      <c r="F204" s="16">
        <f t="shared" si="58"/>
        <v>4795.6000000000004</v>
      </c>
      <c r="G204" s="16">
        <f t="shared" ref="G204" si="59">G207+G206</f>
        <v>6951.4</v>
      </c>
      <c r="H204" s="16">
        <f t="shared" si="58"/>
        <v>6951.4</v>
      </c>
    </row>
    <row r="205" spans="1:8" ht="37.5">
      <c r="A205" s="5"/>
      <c r="B205" s="17" t="s">
        <v>219</v>
      </c>
      <c r="C205" s="13" t="s">
        <v>220</v>
      </c>
      <c r="D205" s="15" t="s">
        <v>13</v>
      </c>
      <c r="E205" s="16">
        <f>E206</f>
        <v>0</v>
      </c>
      <c r="F205" s="16">
        <f>F206</f>
        <v>4795.6000000000004</v>
      </c>
      <c r="G205" s="16">
        <f>G206</f>
        <v>4790</v>
      </c>
      <c r="H205" s="16">
        <f>H206</f>
        <v>4790</v>
      </c>
    </row>
    <row r="206" spans="1:8" ht="18.75">
      <c r="A206" s="5"/>
      <c r="B206" s="17" t="s">
        <v>221</v>
      </c>
      <c r="C206" s="13" t="s">
        <v>220</v>
      </c>
      <c r="D206" s="15" t="s">
        <v>222</v>
      </c>
      <c r="E206" s="16"/>
      <c r="F206" s="16">
        <v>4795.6000000000004</v>
      </c>
      <c r="G206" s="16">
        <v>4790</v>
      </c>
      <c r="H206" s="16">
        <v>4790</v>
      </c>
    </row>
    <row r="207" spans="1:8" ht="39" customHeight="1">
      <c r="A207" s="5"/>
      <c r="B207" s="17" t="s">
        <v>223</v>
      </c>
      <c r="C207" s="13" t="s">
        <v>224</v>
      </c>
      <c r="D207" s="15" t="s">
        <v>13</v>
      </c>
      <c r="E207" s="16">
        <f t="shared" ref="E207:H207" si="60">E208</f>
        <v>2158.1</v>
      </c>
      <c r="F207" s="16">
        <f t="shared" si="60"/>
        <v>0</v>
      </c>
      <c r="G207" s="16">
        <f t="shared" si="60"/>
        <v>2161.4</v>
      </c>
      <c r="H207" s="16">
        <f t="shared" si="60"/>
        <v>2161.4</v>
      </c>
    </row>
    <row r="208" spans="1:8" ht="18.75">
      <c r="A208" s="5"/>
      <c r="B208" s="17" t="s">
        <v>221</v>
      </c>
      <c r="C208" s="13" t="s">
        <v>224</v>
      </c>
      <c r="D208" s="15" t="s">
        <v>222</v>
      </c>
      <c r="E208" s="16">
        <v>2158.1</v>
      </c>
      <c r="F208" s="16"/>
      <c r="G208" s="16">
        <v>2161.4</v>
      </c>
      <c r="H208" s="16">
        <v>2161.4</v>
      </c>
    </row>
    <row r="209" spans="1:8" ht="52.5" customHeight="1">
      <c r="A209" s="5"/>
      <c r="B209" s="12" t="s">
        <v>225</v>
      </c>
      <c r="C209" s="13" t="s">
        <v>226</v>
      </c>
      <c r="D209" s="15" t="s">
        <v>13</v>
      </c>
      <c r="E209" s="16">
        <f t="shared" ref="E209:H210" si="61">E210</f>
        <v>5993.7</v>
      </c>
      <c r="F209" s="16">
        <f t="shared" si="61"/>
        <v>0</v>
      </c>
      <c r="G209" s="16">
        <f t="shared" si="61"/>
        <v>7487.7</v>
      </c>
      <c r="H209" s="16">
        <f t="shared" si="61"/>
        <v>7757.9</v>
      </c>
    </row>
    <row r="210" spans="1:8" ht="37.5">
      <c r="A210" s="5"/>
      <c r="B210" s="12" t="s">
        <v>227</v>
      </c>
      <c r="C210" s="13" t="s">
        <v>228</v>
      </c>
      <c r="D210" s="15"/>
      <c r="E210" s="16">
        <f t="shared" si="61"/>
        <v>5993.7</v>
      </c>
      <c r="F210" s="16">
        <f t="shared" si="61"/>
        <v>0</v>
      </c>
      <c r="G210" s="16">
        <f t="shared" si="61"/>
        <v>7487.7</v>
      </c>
      <c r="H210" s="16">
        <f t="shared" si="61"/>
        <v>7757.9</v>
      </c>
    </row>
    <row r="211" spans="1:8" ht="18.75">
      <c r="A211" s="5"/>
      <c r="B211" s="17" t="s">
        <v>229</v>
      </c>
      <c r="C211" s="13" t="s">
        <v>230</v>
      </c>
      <c r="D211" s="15" t="s">
        <v>13</v>
      </c>
      <c r="E211" s="16">
        <f t="shared" ref="E211:H211" si="62">E212+E213+E214</f>
        <v>5993.7</v>
      </c>
      <c r="F211" s="16">
        <f t="shared" si="62"/>
        <v>0</v>
      </c>
      <c r="G211" s="16">
        <f t="shared" ref="G211" si="63">G212+G213+G214</f>
        <v>7487.7</v>
      </c>
      <c r="H211" s="16">
        <f t="shared" si="62"/>
        <v>7757.9</v>
      </c>
    </row>
    <row r="212" spans="1:8" ht="60" customHeight="1">
      <c r="A212" s="5"/>
      <c r="B212" s="17" t="s">
        <v>122</v>
      </c>
      <c r="C212" s="13" t="s">
        <v>230</v>
      </c>
      <c r="D212" s="15" t="s">
        <v>123</v>
      </c>
      <c r="E212" s="16">
        <v>5617.7</v>
      </c>
      <c r="F212" s="16"/>
      <c r="G212" s="16">
        <v>6958.2</v>
      </c>
      <c r="H212" s="16">
        <v>7236.9</v>
      </c>
    </row>
    <row r="213" spans="1:8" ht="37.5">
      <c r="A213" s="5"/>
      <c r="B213" s="17" t="s">
        <v>54</v>
      </c>
      <c r="C213" s="13" t="s">
        <v>230</v>
      </c>
      <c r="D213" s="15" t="s">
        <v>124</v>
      </c>
      <c r="E213" s="16">
        <v>370.5</v>
      </c>
      <c r="F213" s="16"/>
      <c r="G213" s="16">
        <v>524</v>
      </c>
      <c r="H213" s="16">
        <v>521</v>
      </c>
    </row>
    <row r="214" spans="1:8" ht="21.75" customHeight="1">
      <c r="A214" s="5"/>
      <c r="B214" s="17" t="s">
        <v>108</v>
      </c>
      <c r="C214" s="13" t="s">
        <v>230</v>
      </c>
      <c r="D214" s="15" t="s">
        <v>125</v>
      </c>
      <c r="E214" s="16">
        <v>5.5</v>
      </c>
      <c r="F214" s="16"/>
      <c r="G214" s="16">
        <v>5.5</v>
      </c>
      <c r="H214" s="16">
        <v>0</v>
      </c>
    </row>
    <row r="215" spans="1:8" ht="51.75" customHeight="1">
      <c r="A215" s="6">
        <v>5</v>
      </c>
      <c r="B215" s="8" t="s">
        <v>231</v>
      </c>
      <c r="C215" s="9" t="s">
        <v>232</v>
      </c>
      <c r="D215" s="10"/>
      <c r="E215" s="11">
        <f t="shared" ref="E215:H215" si="64">E216</f>
        <v>1278.2</v>
      </c>
      <c r="F215" s="11">
        <f t="shared" si="64"/>
        <v>0</v>
      </c>
      <c r="G215" s="11">
        <f t="shared" si="64"/>
        <v>60</v>
      </c>
      <c r="H215" s="11">
        <f t="shared" si="64"/>
        <v>60</v>
      </c>
    </row>
    <row r="216" spans="1:8" ht="37.5">
      <c r="A216" s="5"/>
      <c r="B216" s="17" t="s">
        <v>233</v>
      </c>
      <c r="C216" s="13" t="s">
        <v>234</v>
      </c>
      <c r="D216" s="15" t="s">
        <v>13</v>
      </c>
      <c r="E216" s="16">
        <f>E217+E218</f>
        <v>1278.2</v>
      </c>
      <c r="F216" s="16">
        <f t="shared" ref="F216:H216" si="65">F217+F218</f>
        <v>0</v>
      </c>
      <c r="G216" s="16">
        <f t="shared" ref="G216" si="66">G217+G218</f>
        <v>60</v>
      </c>
      <c r="H216" s="16">
        <f t="shared" si="65"/>
        <v>60</v>
      </c>
    </row>
    <row r="217" spans="1:8" ht="37.5">
      <c r="A217" s="5"/>
      <c r="B217" s="17" t="s">
        <v>54</v>
      </c>
      <c r="C217" s="13" t="s">
        <v>234</v>
      </c>
      <c r="D217" s="15">
        <v>200</v>
      </c>
      <c r="E217" s="16">
        <v>15</v>
      </c>
      <c r="F217" s="16"/>
      <c r="G217" s="16">
        <v>60</v>
      </c>
      <c r="H217" s="16">
        <v>60</v>
      </c>
    </row>
    <row r="218" spans="1:8" ht="37.5" hidden="1">
      <c r="A218" s="5"/>
      <c r="B218" s="17" t="s">
        <v>18</v>
      </c>
      <c r="C218" s="13" t="s">
        <v>234</v>
      </c>
      <c r="D218" s="15">
        <v>600</v>
      </c>
      <c r="E218" s="16">
        <v>1263.2</v>
      </c>
      <c r="F218" s="16"/>
      <c r="G218" s="16"/>
      <c r="H218" s="16"/>
    </row>
    <row r="219" spans="1:8" ht="37.5">
      <c r="A219" s="6">
        <v>6</v>
      </c>
      <c r="B219" s="34" t="s">
        <v>235</v>
      </c>
      <c r="C219" s="9" t="s">
        <v>236</v>
      </c>
      <c r="D219" s="10"/>
      <c r="E219" s="11">
        <f>E220+E223</f>
        <v>100</v>
      </c>
      <c r="F219" s="11">
        <f t="shared" ref="F219:H219" si="67">F220+F223</f>
        <v>0</v>
      </c>
      <c r="G219" s="11">
        <f t="shared" ref="G219" si="68">G220+G223</f>
        <v>140</v>
      </c>
      <c r="H219" s="11">
        <f t="shared" si="67"/>
        <v>0</v>
      </c>
    </row>
    <row r="220" spans="1:8" ht="18.75">
      <c r="A220" s="5"/>
      <c r="B220" s="17" t="s">
        <v>237</v>
      </c>
      <c r="C220" s="13" t="s">
        <v>238</v>
      </c>
      <c r="D220" s="15"/>
      <c r="E220" s="16">
        <f t="shared" ref="E220:H221" si="69">E221</f>
        <v>50</v>
      </c>
      <c r="F220" s="16">
        <f t="shared" si="69"/>
        <v>0</v>
      </c>
      <c r="G220" s="16">
        <f t="shared" si="69"/>
        <v>70</v>
      </c>
      <c r="H220" s="16">
        <f t="shared" si="69"/>
        <v>0</v>
      </c>
    </row>
    <row r="221" spans="1:8" ht="18.75">
      <c r="A221" s="5"/>
      <c r="B221" s="17" t="s">
        <v>239</v>
      </c>
      <c r="C221" s="13" t="s">
        <v>240</v>
      </c>
      <c r="D221" s="15"/>
      <c r="E221" s="16">
        <f t="shared" si="69"/>
        <v>50</v>
      </c>
      <c r="F221" s="16">
        <f t="shared" si="69"/>
        <v>0</v>
      </c>
      <c r="G221" s="16">
        <f t="shared" si="69"/>
        <v>70</v>
      </c>
      <c r="H221" s="16">
        <f t="shared" si="69"/>
        <v>0</v>
      </c>
    </row>
    <row r="222" spans="1:8" ht="37.5">
      <c r="A222" s="5"/>
      <c r="B222" s="17" t="s">
        <v>54</v>
      </c>
      <c r="C222" s="13" t="s">
        <v>240</v>
      </c>
      <c r="D222" s="15">
        <v>200</v>
      </c>
      <c r="E222" s="16">
        <v>50</v>
      </c>
      <c r="F222" s="16"/>
      <c r="G222" s="16">
        <v>70</v>
      </c>
      <c r="H222" s="16">
        <v>0</v>
      </c>
    </row>
    <row r="223" spans="1:8" ht="57" customHeight="1">
      <c r="A223" s="5"/>
      <c r="B223" s="17" t="s">
        <v>241</v>
      </c>
      <c r="C223" s="13" t="s">
        <v>242</v>
      </c>
      <c r="D223" s="15"/>
      <c r="E223" s="16">
        <f t="shared" ref="E223:H224" si="70">E224</f>
        <v>50</v>
      </c>
      <c r="F223" s="16">
        <f t="shared" si="70"/>
        <v>0</v>
      </c>
      <c r="G223" s="16">
        <f t="shared" si="70"/>
        <v>70</v>
      </c>
      <c r="H223" s="16">
        <f t="shared" si="70"/>
        <v>0</v>
      </c>
    </row>
    <row r="224" spans="1:8" ht="37.5">
      <c r="A224" s="5"/>
      <c r="B224" s="17" t="s">
        <v>243</v>
      </c>
      <c r="C224" s="13" t="s">
        <v>244</v>
      </c>
      <c r="D224" s="15"/>
      <c r="E224" s="16">
        <f t="shared" si="70"/>
        <v>50</v>
      </c>
      <c r="F224" s="16">
        <f t="shared" si="70"/>
        <v>0</v>
      </c>
      <c r="G224" s="16">
        <f t="shared" si="70"/>
        <v>70</v>
      </c>
      <c r="H224" s="16">
        <f t="shared" si="70"/>
        <v>0</v>
      </c>
    </row>
    <row r="225" spans="1:8" ht="37.5">
      <c r="A225" s="5"/>
      <c r="B225" s="17" t="s">
        <v>54</v>
      </c>
      <c r="C225" s="13" t="s">
        <v>244</v>
      </c>
      <c r="D225" s="15">
        <v>200</v>
      </c>
      <c r="E225" s="16">
        <v>50</v>
      </c>
      <c r="F225" s="16"/>
      <c r="G225" s="16">
        <v>70</v>
      </c>
      <c r="H225" s="16">
        <v>0</v>
      </c>
    </row>
    <row r="226" spans="1:8" ht="37.5">
      <c r="A226" s="6">
        <v>7</v>
      </c>
      <c r="B226" s="34" t="s">
        <v>245</v>
      </c>
      <c r="C226" s="9" t="s">
        <v>246</v>
      </c>
      <c r="D226" s="10"/>
      <c r="E226" s="11">
        <f t="shared" ref="E226:H227" si="71">E227</f>
        <v>260</v>
      </c>
      <c r="F226" s="11">
        <f t="shared" si="71"/>
        <v>0</v>
      </c>
      <c r="G226" s="11">
        <f t="shared" si="71"/>
        <v>790</v>
      </c>
      <c r="H226" s="11">
        <f t="shared" si="71"/>
        <v>0</v>
      </c>
    </row>
    <row r="227" spans="1:8" ht="18.75">
      <c r="A227" s="5"/>
      <c r="B227" s="17" t="s">
        <v>247</v>
      </c>
      <c r="C227" s="13" t="s">
        <v>248</v>
      </c>
      <c r="D227" s="15"/>
      <c r="E227" s="16">
        <f>E228</f>
        <v>260</v>
      </c>
      <c r="F227" s="16">
        <f t="shared" si="71"/>
        <v>0</v>
      </c>
      <c r="G227" s="16">
        <f t="shared" si="71"/>
        <v>790</v>
      </c>
      <c r="H227" s="16">
        <f t="shared" si="71"/>
        <v>0</v>
      </c>
    </row>
    <row r="228" spans="1:8" ht="37.5">
      <c r="A228" s="5"/>
      <c r="B228" s="17" t="s">
        <v>54</v>
      </c>
      <c r="C228" s="13" t="s">
        <v>248</v>
      </c>
      <c r="D228" s="15">
        <v>200</v>
      </c>
      <c r="E228" s="16">
        <v>260</v>
      </c>
      <c r="F228" s="16"/>
      <c r="G228" s="16">
        <v>790</v>
      </c>
      <c r="H228" s="16">
        <v>0</v>
      </c>
    </row>
    <row r="229" spans="1:8" ht="54" customHeight="1">
      <c r="A229" s="6">
        <v>8</v>
      </c>
      <c r="B229" s="34" t="s">
        <v>249</v>
      </c>
      <c r="C229" s="9" t="s">
        <v>250</v>
      </c>
      <c r="D229" s="10"/>
      <c r="E229" s="11">
        <f>E230+E240</f>
        <v>482.8</v>
      </c>
      <c r="F229" s="11">
        <f t="shared" ref="F229" si="72">F230+F240</f>
        <v>0</v>
      </c>
      <c r="G229" s="11">
        <f>G230</f>
        <v>200</v>
      </c>
      <c r="H229" s="11">
        <f>H230</f>
        <v>200</v>
      </c>
    </row>
    <row r="230" spans="1:8" ht="18.75">
      <c r="A230" s="5"/>
      <c r="B230" s="17" t="s">
        <v>251</v>
      </c>
      <c r="C230" s="13" t="s">
        <v>252</v>
      </c>
      <c r="D230" s="15"/>
      <c r="E230" s="16">
        <v>150</v>
      </c>
      <c r="F230" s="16">
        <v>0</v>
      </c>
      <c r="G230" s="16">
        <f>G231</f>
        <v>200</v>
      </c>
      <c r="H230" s="16">
        <f>H231</f>
        <v>200</v>
      </c>
    </row>
    <row r="231" spans="1:8" ht="37.5">
      <c r="A231" s="5"/>
      <c r="B231" s="17" t="s">
        <v>253</v>
      </c>
      <c r="C231" s="13" t="s">
        <v>254</v>
      </c>
      <c r="D231" s="15"/>
      <c r="E231" s="16">
        <v>150</v>
      </c>
      <c r="F231" s="16">
        <v>0</v>
      </c>
      <c r="G231" s="16">
        <f>G234+G232+G233</f>
        <v>200</v>
      </c>
      <c r="H231" s="16">
        <f>H234+H232+H233</f>
        <v>200</v>
      </c>
    </row>
    <row r="232" spans="1:8" ht="37.5">
      <c r="A232" s="5"/>
      <c r="B232" s="17" t="s">
        <v>54</v>
      </c>
      <c r="C232" s="13" t="s">
        <v>254</v>
      </c>
      <c r="D232" s="15">
        <v>200</v>
      </c>
      <c r="E232" s="16"/>
      <c r="F232" s="16"/>
      <c r="G232" s="16">
        <v>200</v>
      </c>
      <c r="H232" s="16">
        <v>200</v>
      </c>
    </row>
    <row r="233" spans="1:8" ht="18.75" hidden="1">
      <c r="A233" s="5"/>
      <c r="B233" s="17" t="s">
        <v>39</v>
      </c>
      <c r="C233" s="13" t="s">
        <v>254</v>
      </c>
      <c r="D233" s="15">
        <v>300</v>
      </c>
      <c r="E233" s="16"/>
      <c r="F233" s="16"/>
      <c r="G233" s="16"/>
      <c r="H233" s="16"/>
    </row>
    <row r="234" spans="1:8" ht="18.75" hidden="1">
      <c r="A234" s="5"/>
      <c r="B234" s="17" t="s">
        <v>108</v>
      </c>
      <c r="C234" s="13" t="s">
        <v>254</v>
      </c>
      <c r="D234" s="15">
        <v>800</v>
      </c>
      <c r="E234" s="16">
        <v>150</v>
      </c>
      <c r="F234" s="16"/>
      <c r="G234" s="16"/>
      <c r="H234" s="16"/>
    </row>
    <row r="235" spans="1:8" ht="75">
      <c r="A235" s="5"/>
      <c r="B235" s="34" t="s">
        <v>255</v>
      </c>
      <c r="C235" s="9" t="s">
        <v>256</v>
      </c>
      <c r="D235" s="15"/>
      <c r="E235" s="16"/>
      <c r="F235" s="16"/>
      <c r="G235" s="11">
        <f>G236+G238</f>
        <v>769.6</v>
      </c>
      <c r="H235" s="11">
        <f>H236+H238</f>
        <v>769.6</v>
      </c>
    </row>
    <row r="236" spans="1:8" ht="18.75">
      <c r="A236" s="5"/>
      <c r="B236" s="17" t="s">
        <v>257</v>
      </c>
      <c r="C236" s="13" t="s">
        <v>258</v>
      </c>
      <c r="D236" s="15"/>
      <c r="E236" s="16"/>
      <c r="F236" s="16"/>
      <c r="G236" s="16">
        <f>G237</f>
        <v>669.6</v>
      </c>
      <c r="H236" s="16">
        <f>H237</f>
        <v>669.6</v>
      </c>
    </row>
    <row r="237" spans="1:8" ht="37.5">
      <c r="A237" s="5"/>
      <c r="B237" s="17" t="s">
        <v>54</v>
      </c>
      <c r="C237" s="13" t="s">
        <v>258</v>
      </c>
      <c r="D237" s="15">
        <v>200</v>
      </c>
      <c r="E237" s="16"/>
      <c r="F237" s="16"/>
      <c r="G237" s="16">
        <v>669.6</v>
      </c>
      <c r="H237" s="16">
        <v>669.6</v>
      </c>
    </row>
    <row r="238" spans="1:8" ht="18.75">
      <c r="A238" s="5"/>
      <c r="B238" s="17" t="s">
        <v>259</v>
      </c>
      <c r="C238" s="13" t="s">
        <v>260</v>
      </c>
      <c r="D238" s="15"/>
      <c r="E238" s="16"/>
      <c r="F238" s="16"/>
      <c r="G238" s="16">
        <f>G239</f>
        <v>100</v>
      </c>
      <c r="H238" s="16">
        <f>H239</f>
        <v>100</v>
      </c>
    </row>
    <row r="239" spans="1:8" ht="37.5">
      <c r="A239" s="5"/>
      <c r="B239" s="17" t="s">
        <v>54</v>
      </c>
      <c r="C239" s="13" t="s">
        <v>260</v>
      </c>
      <c r="D239" s="15">
        <v>200</v>
      </c>
      <c r="E239" s="16"/>
      <c r="F239" s="16"/>
      <c r="G239" s="16">
        <v>100</v>
      </c>
      <c r="H239" s="16">
        <v>100</v>
      </c>
    </row>
    <row r="240" spans="1:8" ht="56.25">
      <c r="A240" s="6"/>
      <c r="B240" s="34" t="s">
        <v>261</v>
      </c>
      <c r="C240" s="9" t="s">
        <v>262</v>
      </c>
      <c r="D240" s="10"/>
      <c r="E240" s="11">
        <v>332.8</v>
      </c>
      <c r="F240" s="11">
        <v>0</v>
      </c>
      <c r="G240" s="11">
        <f>G241+G245+G248</f>
        <v>245498.93999999997</v>
      </c>
      <c r="H240" s="11">
        <f>H241+H245+H248</f>
        <v>44.9</v>
      </c>
    </row>
    <row r="241" spans="1:8" ht="37.5" customHeight="1">
      <c r="A241" s="5"/>
      <c r="B241" s="17" t="s">
        <v>263</v>
      </c>
      <c r="C241" s="13" t="s">
        <v>264</v>
      </c>
      <c r="D241" s="15"/>
      <c r="E241" s="16">
        <v>332.8</v>
      </c>
      <c r="F241" s="16">
        <v>0</v>
      </c>
      <c r="G241" s="16">
        <f>G242+G243</f>
        <v>52.3</v>
      </c>
      <c r="H241" s="16">
        <f>H242+H243</f>
        <v>44.9</v>
      </c>
    </row>
    <row r="242" spans="1:8" ht="35.25" hidden="1" customHeight="1">
      <c r="A242" s="5"/>
      <c r="B242" s="17" t="s">
        <v>39</v>
      </c>
      <c r="C242" s="13" t="s">
        <v>264</v>
      </c>
      <c r="D242" s="15">
        <v>300</v>
      </c>
      <c r="E242" s="16">
        <v>332.8</v>
      </c>
      <c r="F242" s="16"/>
      <c r="G242" s="16"/>
      <c r="H242" s="16"/>
    </row>
    <row r="243" spans="1:8" ht="39.75" customHeight="1">
      <c r="A243" s="5"/>
      <c r="B243" s="45" t="s">
        <v>265</v>
      </c>
      <c r="C243" s="38" t="s">
        <v>266</v>
      </c>
      <c r="D243" s="15"/>
      <c r="E243" s="16"/>
      <c r="F243" s="16"/>
      <c r="G243" s="16">
        <f>G244</f>
        <v>52.3</v>
      </c>
      <c r="H243" s="16">
        <f>H244</f>
        <v>44.9</v>
      </c>
    </row>
    <row r="244" spans="1:8" ht="18.75">
      <c r="A244" s="5"/>
      <c r="B244" s="39" t="s">
        <v>39</v>
      </c>
      <c r="C244" s="13" t="s">
        <v>266</v>
      </c>
      <c r="D244" s="15">
        <v>300</v>
      </c>
      <c r="E244" s="16"/>
      <c r="F244" s="16"/>
      <c r="G244" s="16">
        <v>52.3</v>
      </c>
      <c r="H244" s="16">
        <v>44.9</v>
      </c>
    </row>
    <row r="245" spans="1:8" ht="25.5" customHeight="1">
      <c r="A245" s="5"/>
      <c r="B245" s="17" t="s">
        <v>267</v>
      </c>
      <c r="C245" s="13" t="s">
        <v>268</v>
      </c>
      <c r="D245" s="15"/>
      <c r="E245" s="16"/>
      <c r="F245" s="16"/>
      <c r="G245" s="16">
        <f>G246</f>
        <v>240446.63999999998</v>
      </c>
      <c r="H245" s="16">
        <f>H246</f>
        <v>0</v>
      </c>
    </row>
    <row r="246" spans="1:8" ht="39" customHeight="1">
      <c r="A246" s="5"/>
      <c r="B246" s="17" t="s">
        <v>269</v>
      </c>
      <c r="C246" s="13" t="s">
        <v>270</v>
      </c>
      <c r="D246" s="15"/>
      <c r="E246" s="16"/>
      <c r="F246" s="16"/>
      <c r="G246" s="16">
        <f>G247</f>
        <v>240446.63999999998</v>
      </c>
      <c r="H246" s="16">
        <f>H247</f>
        <v>0</v>
      </c>
    </row>
    <row r="247" spans="1:8" ht="18.75">
      <c r="A247" s="5"/>
      <c r="B247" s="17" t="s">
        <v>271</v>
      </c>
      <c r="C247" s="13" t="s">
        <v>270</v>
      </c>
      <c r="D247" s="15">
        <v>500</v>
      </c>
      <c r="E247" s="16"/>
      <c r="F247" s="16"/>
      <c r="G247" s="16">
        <f>123965.7+59891.01+56589.93</f>
        <v>240446.63999999998</v>
      </c>
      <c r="H247" s="16">
        <v>0</v>
      </c>
    </row>
    <row r="248" spans="1:8" ht="56.25">
      <c r="A248" s="5"/>
      <c r="B248" s="17" t="s">
        <v>448</v>
      </c>
      <c r="C248" s="13" t="s">
        <v>445</v>
      </c>
      <c r="D248" s="15"/>
      <c r="E248" s="16"/>
      <c r="F248" s="16"/>
      <c r="G248" s="16">
        <f>G249</f>
        <v>5000</v>
      </c>
      <c r="H248" s="16">
        <f>H249</f>
        <v>0</v>
      </c>
    </row>
    <row r="249" spans="1:8" ht="96" customHeight="1">
      <c r="A249" s="5"/>
      <c r="B249" s="17" t="s">
        <v>447</v>
      </c>
      <c r="C249" s="38" t="s">
        <v>446</v>
      </c>
      <c r="D249" s="15"/>
      <c r="E249" s="16"/>
      <c r="F249" s="16"/>
      <c r="G249" s="16">
        <f>G250</f>
        <v>5000</v>
      </c>
      <c r="H249" s="16">
        <f>H250</f>
        <v>0</v>
      </c>
    </row>
    <row r="250" spans="1:8" ht="40.5" customHeight="1">
      <c r="A250" s="5"/>
      <c r="B250" s="17" t="s">
        <v>91</v>
      </c>
      <c r="C250" s="38" t="s">
        <v>446</v>
      </c>
      <c r="D250" s="15">
        <v>400</v>
      </c>
      <c r="E250" s="16"/>
      <c r="F250" s="16"/>
      <c r="G250" s="16">
        <v>5000</v>
      </c>
      <c r="H250" s="16">
        <v>0</v>
      </c>
    </row>
    <row r="251" spans="1:8" ht="93.75">
      <c r="A251" s="6">
        <v>9</v>
      </c>
      <c r="B251" s="34" t="s">
        <v>272</v>
      </c>
      <c r="C251" s="9" t="s">
        <v>273</v>
      </c>
      <c r="D251" s="10"/>
      <c r="E251" s="11">
        <f>E252+E255+E258</f>
        <v>2706.4</v>
      </c>
      <c r="F251" s="11">
        <f t="shared" ref="F251:H251" si="73">F252+F255+F258</f>
        <v>0</v>
      </c>
      <c r="G251" s="11">
        <f t="shared" ref="G251" si="74">G252+G255+G258</f>
        <v>9410.7999999999993</v>
      </c>
      <c r="H251" s="11">
        <f t="shared" si="73"/>
        <v>3427</v>
      </c>
    </row>
    <row r="252" spans="1:8" ht="56.25">
      <c r="A252" s="5"/>
      <c r="B252" s="17" t="s">
        <v>274</v>
      </c>
      <c r="C252" s="13" t="s">
        <v>275</v>
      </c>
      <c r="D252" s="15"/>
      <c r="E252" s="16">
        <f t="shared" ref="E252:H253" si="75">E253</f>
        <v>1110</v>
      </c>
      <c r="F252" s="16">
        <v>0</v>
      </c>
      <c r="G252" s="16">
        <f t="shared" si="75"/>
        <v>5796.8</v>
      </c>
      <c r="H252" s="16">
        <f t="shared" si="75"/>
        <v>0</v>
      </c>
    </row>
    <row r="253" spans="1:8" ht="22.5" customHeight="1">
      <c r="A253" s="5"/>
      <c r="B253" s="17" t="s">
        <v>276</v>
      </c>
      <c r="C253" s="13" t="s">
        <v>277</v>
      </c>
      <c r="D253" s="15"/>
      <c r="E253" s="16">
        <f>E254</f>
        <v>1110</v>
      </c>
      <c r="F253" s="16">
        <f t="shared" ref="F253" si="76">F254</f>
        <v>0</v>
      </c>
      <c r="G253" s="16">
        <f t="shared" si="75"/>
        <v>5796.8</v>
      </c>
      <c r="H253" s="16">
        <f t="shared" si="75"/>
        <v>0</v>
      </c>
    </row>
    <row r="254" spans="1:8" ht="37.5">
      <c r="A254" s="5"/>
      <c r="B254" s="17" t="s">
        <v>54</v>
      </c>
      <c r="C254" s="13" t="s">
        <v>277</v>
      </c>
      <c r="D254" s="15">
        <v>200</v>
      </c>
      <c r="E254" s="16">
        <v>1110</v>
      </c>
      <c r="F254" s="16">
        <v>0</v>
      </c>
      <c r="G254" s="16">
        <f>1760.8+4036</f>
        <v>5796.8</v>
      </c>
      <c r="H254" s="16">
        <v>0</v>
      </c>
    </row>
    <row r="255" spans="1:8" ht="60" customHeight="1">
      <c r="A255" s="5"/>
      <c r="B255" s="17" t="s">
        <v>278</v>
      </c>
      <c r="C255" s="13" t="s">
        <v>279</v>
      </c>
      <c r="D255" s="15"/>
      <c r="E255" s="16">
        <f t="shared" ref="E255:H256" si="77">E256</f>
        <v>30</v>
      </c>
      <c r="F255" s="16">
        <f t="shared" si="77"/>
        <v>0</v>
      </c>
      <c r="G255" s="16">
        <f t="shared" si="77"/>
        <v>340</v>
      </c>
      <c r="H255" s="16">
        <f t="shared" si="77"/>
        <v>0</v>
      </c>
    </row>
    <row r="256" spans="1:8" ht="37.5">
      <c r="A256" s="5"/>
      <c r="B256" s="17" t="s">
        <v>280</v>
      </c>
      <c r="C256" s="13" t="s">
        <v>281</v>
      </c>
      <c r="D256" s="15"/>
      <c r="E256" s="16">
        <f t="shared" si="77"/>
        <v>30</v>
      </c>
      <c r="F256" s="16">
        <f t="shared" si="77"/>
        <v>0</v>
      </c>
      <c r="G256" s="16">
        <f t="shared" si="77"/>
        <v>340</v>
      </c>
      <c r="H256" s="16">
        <f t="shared" si="77"/>
        <v>0</v>
      </c>
    </row>
    <row r="257" spans="1:8" ht="37.5">
      <c r="A257" s="5"/>
      <c r="B257" s="17" t="s">
        <v>54</v>
      </c>
      <c r="C257" s="13" t="s">
        <v>281</v>
      </c>
      <c r="D257" s="15">
        <v>200</v>
      </c>
      <c r="E257" s="16">
        <v>30</v>
      </c>
      <c r="F257" s="16"/>
      <c r="G257" s="16">
        <v>340</v>
      </c>
      <c r="H257" s="16">
        <v>0</v>
      </c>
    </row>
    <row r="258" spans="1:8" ht="37.5">
      <c r="A258" s="5"/>
      <c r="B258" s="17" t="s">
        <v>282</v>
      </c>
      <c r="C258" s="13" t="s">
        <v>283</v>
      </c>
      <c r="D258" s="15"/>
      <c r="E258" s="16">
        <f t="shared" ref="E258:H259" si="78">E259</f>
        <v>1566.4</v>
      </c>
      <c r="F258" s="16">
        <f t="shared" si="78"/>
        <v>0</v>
      </c>
      <c r="G258" s="16">
        <f t="shared" si="78"/>
        <v>3274</v>
      </c>
      <c r="H258" s="16">
        <f t="shared" si="78"/>
        <v>3427</v>
      </c>
    </row>
    <row r="259" spans="1:8" ht="22.5" customHeight="1">
      <c r="A259" s="5"/>
      <c r="B259" s="17" t="s">
        <v>284</v>
      </c>
      <c r="C259" s="13" t="s">
        <v>285</v>
      </c>
      <c r="D259" s="15" t="s">
        <v>13</v>
      </c>
      <c r="E259" s="16">
        <f t="shared" si="78"/>
        <v>1566.4</v>
      </c>
      <c r="F259" s="16">
        <f t="shared" si="78"/>
        <v>0</v>
      </c>
      <c r="G259" s="16">
        <f t="shared" si="78"/>
        <v>3274</v>
      </c>
      <c r="H259" s="16">
        <f t="shared" si="78"/>
        <v>3427</v>
      </c>
    </row>
    <row r="260" spans="1:8" ht="37.5">
      <c r="A260" s="5"/>
      <c r="B260" s="17" t="s">
        <v>286</v>
      </c>
      <c r="C260" s="13" t="s">
        <v>287</v>
      </c>
      <c r="D260" s="15"/>
      <c r="E260" s="16">
        <f>E261+E262+E263</f>
        <v>1566.4</v>
      </c>
      <c r="F260" s="16">
        <f t="shared" ref="F260:H260" si="79">F261+F262+F263</f>
        <v>0</v>
      </c>
      <c r="G260" s="16">
        <f t="shared" ref="G260" si="80">G261+G262+G263</f>
        <v>3274</v>
      </c>
      <c r="H260" s="16">
        <f t="shared" si="79"/>
        <v>3427</v>
      </c>
    </row>
    <row r="261" spans="1:8" ht="57.75" customHeight="1">
      <c r="A261" s="5"/>
      <c r="B261" s="17" t="s">
        <v>122</v>
      </c>
      <c r="C261" s="13" t="s">
        <v>287</v>
      </c>
      <c r="D261" s="15" t="s">
        <v>123</v>
      </c>
      <c r="E261" s="16">
        <v>1473.3</v>
      </c>
      <c r="F261" s="16"/>
      <c r="G261" s="16">
        <v>3142.7</v>
      </c>
      <c r="H261" s="16">
        <v>3268.9</v>
      </c>
    </row>
    <row r="262" spans="1:8" ht="37.5">
      <c r="A262" s="5"/>
      <c r="B262" s="17" t="s">
        <v>54</v>
      </c>
      <c r="C262" s="13" t="s">
        <v>287</v>
      </c>
      <c r="D262" s="15" t="s">
        <v>124</v>
      </c>
      <c r="E262" s="16">
        <v>92.7</v>
      </c>
      <c r="F262" s="16"/>
      <c r="G262" s="16">
        <v>130.80000000000001</v>
      </c>
      <c r="H262" s="16">
        <v>157.6</v>
      </c>
    </row>
    <row r="263" spans="1:8" ht="18.75">
      <c r="A263" s="5"/>
      <c r="B263" s="17" t="s">
        <v>108</v>
      </c>
      <c r="C263" s="13" t="s">
        <v>287</v>
      </c>
      <c r="D263" s="15">
        <v>800</v>
      </c>
      <c r="E263" s="16">
        <v>0.4</v>
      </c>
      <c r="F263" s="16"/>
      <c r="G263" s="16">
        <v>0.5</v>
      </c>
      <c r="H263" s="16">
        <v>0.5</v>
      </c>
    </row>
    <row r="264" spans="1:8" ht="56.25">
      <c r="A264" s="6">
        <v>10</v>
      </c>
      <c r="B264" s="34" t="s">
        <v>288</v>
      </c>
      <c r="C264" s="9" t="s">
        <v>289</v>
      </c>
      <c r="D264" s="10"/>
      <c r="E264" s="11">
        <f t="shared" ref="E264:H265" si="81">E265</f>
        <v>100</v>
      </c>
      <c r="F264" s="11">
        <f t="shared" si="81"/>
        <v>0</v>
      </c>
      <c r="G264" s="11">
        <f t="shared" si="81"/>
        <v>130</v>
      </c>
      <c r="H264" s="11">
        <f t="shared" si="81"/>
        <v>130</v>
      </c>
    </row>
    <row r="265" spans="1:8" ht="37.5">
      <c r="A265" s="5"/>
      <c r="B265" s="17" t="s">
        <v>290</v>
      </c>
      <c r="C265" s="13" t="s">
        <v>291</v>
      </c>
      <c r="D265" s="15"/>
      <c r="E265" s="16">
        <f t="shared" si="81"/>
        <v>100</v>
      </c>
      <c r="F265" s="16">
        <f t="shared" si="81"/>
        <v>0</v>
      </c>
      <c r="G265" s="16">
        <f t="shared" si="81"/>
        <v>130</v>
      </c>
      <c r="H265" s="16">
        <f t="shared" si="81"/>
        <v>130</v>
      </c>
    </row>
    <row r="266" spans="1:8" ht="37.5">
      <c r="A266" s="5"/>
      <c r="B266" s="17" t="s">
        <v>54</v>
      </c>
      <c r="C266" s="13" t="s">
        <v>291</v>
      </c>
      <c r="D266" s="15">
        <v>200</v>
      </c>
      <c r="E266" s="16">
        <v>100</v>
      </c>
      <c r="F266" s="16"/>
      <c r="G266" s="16">
        <v>130</v>
      </c>
      <c r="H266" s="16">
        <v>130</v>
      </c>
    </row>
    <row r="267" spans="1:8" ht="37.5" hidden="1">
      <c r="A267" s="6">
        <v>11</v>
      </c>
      <c r="B267" s="34" t="s">
        <v>292</v>
      </c>
      <c r="C267" s="9" t="s">
        <v>293</v>
      </c>
      <c r="D267" s="10"/>
      <c r="E267" s="11" t="e">
        <f>E268+#REF!+E272</f>
        <v>#REF!</v>
      </c>
      <c r="F267" s="11" t="e">
        <f>F268+#REF!+F272</f>
        <v>#REF!</v>
      </c>
      <c r="G267" s="11">
        <f>G268+G272+G270</f>
        <v>0</v>
      </c>
      <c r="H267" s="11">
        <f>H268+H272+H270</f>
        <v>0</v>
      </c>
    </row>
    <row r="268" spans="1:8" ht="37.5" hidden="1">
      <c r="A268" s="5"/>
      <c r="B268" s="17" t="s">
        <v>294</v>
      </c>
      <c r="C268" s="13" t="s">
        <v>295</v>
      </c>
      <c r="D268" s="15"/>
      <c r="E268" s="16">
        <f>E269</f>
        <v>546</v>
      </c>
      <c r="F268" s="16">
        <f t="shared" ref="F268:H268" si="82">F269</f>
        <v>0</v>
      </c>
      <c r="G268" s="16">
        <f t="shared" si="82"/>
        <v>0</v>
      </c>
      <c r="H268" s="16">
        <f t="shared" si="82"/>
        <v>0</v>
      </c>
    </row>
    <row r="269" spans="1:8" ht="35.25" hidden="1" customHeight="1">
      <c r="A269" s="5"/>
      <c r="B269" s="17" t="s">
        <v>18</v>
      </c>
      <c r="C269" s="13" t="s">
        <v>295</v>
      </c>
      <c r="D269" s="15">
        <v>600</v>
      </c>
      <c r="E269" s="16">
        <v>546</v>
      </c>
      <c r="F269" s="16"/>
      <c r="G269" s="16"/>
      <c r="H269" s="16"/>
    </row>
    <row r="270" spans="1:8" ht="0.75" hidden="1" customHeight="1">
      <c r="A270" s="5"/>
      <c r="B270" s="40"/>
      <c r="C270" s="13" t="s">
        <v>296</v>
      </c>
      <c r="D270" s="15"/>
      <c r="E270" s="16"/>
      <c r="F270" s="16"/>
      <c r="G270" s="16">
        <f>G271</f>
        <v>0</v>
      </c>
      <c r="H270" s="16">
        <f>H271</f>
        <v>0</v>
      </c>
    </row>
    <row r="271" spans="1:8" ht="23.25" hidden="1" customHeight="1">
      <c r="A271" s="5"/>
      <c r="B271" s="17" t="s">
        <v>297</v>
      </c>
      <c r="C271" s="13" t="s">
        <v>296</v>
      </c>
      <c r="D271" s="15">
        <v>600</v>
      </c>
      <c r="E271" s="16">
        <v>10</v>
      </c>
      <c r="F271" s="16"/>
      <c r="G271" s="16"/>
      <c r="H271" s="16"/>
    </row>
    <row r="272" spans="1:8" ht="37.5" hidden="1">
      <c r="A272" s="5"/>
      <c r="B272" s="17" t="s">
        <v>298</v>
      </c>
      <c r="C272" s="13" t="s">
        <v>299</v>
      </c>
      <c r="D272" s="15"/>
      <c r="E272" s="16">
        <f t="shared" ref="E272:H272" si="83">E273</f>
        <v>10</v>
      </c>
      <c r="F272" s="16">
        <f t="shared" si="83"/>
        <v>0</v>
      </c>
      <c r="G272" s="16">
        <f t="shared" si="83"/>
        <v>0</v>
      </c>
      <c r="H272" s="16">
        <f t="shared" si="83"/>
        <v>0</v>
      </c>
    </row>
    <row r="273" spans="1:8" ht="37.5" hidden="1">
      <c r="A273" s="5"/>
      <c r="B273" s="17" t="s">
        <v>54</v>
      </c>
      <c r="C273" s="13" t="s">
        <v>299</v>
      </c>
      <c r="D273" s="15">
        <v>200</v>
      </c>
      <c r="E273" s="16">
        <v>10</v>
      </c>
      <c r="F273" s="16"/>
      <c r="G273" s="16">
        <v>0</v>
      </c>
      <c r="H273" s="16">
        <v>0</v>
      </c>
    </row>
    <row r="274" spans="1:8" ht="93" customHeight="1">
      <c r="A274" s="6">
        <v>11</v>
      </c>
      <c r="B274" s="34" t="s">
        <v>441</v>
      </c>
      <c r="C274" s="9" t="s">
        <v>300</v>
      </c>
      <c r="D274" s="10"/>
      <c r="E274" s="11">
        <f>E275</f>
        <v>50</v>
      </c>
      <c r="F274" s="11">
        <f t="shared" ref="F274" si="84">F275</f>
        <v>0</v>
      </c>
      <c r="G274" s="11">
        <f>G275+G277</f>
        <v>2100</v>
      </c>
      <c r="H274" s="11">
        <f>H275+H277</f>
        <v>2100</v>
      </c>
    </row>
    <row r="275" spans="1:8" ht="18.75">
      <c r="A275" s="5"/>
      <c r="B275" s="17" t="s">
        <v>301</v>
      </c>
      <c r="C275" s="13" t="s">
        <v>302</v>
      </c>
      <c r="D275" s="15"/>
      <c r="E275" s="16">
        <f t="shared" ref="E275:H275" si="85">E276</f>
        <v>50</v>
      </c>
      <c r="F275" s="16">
        <f t="shared" si="85"/>
        <v>0</v>
      </c>
      <c r="G275" s="16">
        <f t="shared" si="85"/>
        <v>100</v>
      </c>
      <c r="H275" s="16">
        <f t="shared" si="85"/>
        <v>100</v>
      </c>
    </row>
    <row r="276" spans="1:8" ht="18.75">
      <c r="A276" s="5"/>
      <c r="B276" s="17" t="s">
        <v>39</v>
      </c>
      <c r="C276" s="13" t="s">
        <v>302</v>
      </c>
      <c r="D276" s="15">
        <v>300</v>
      </c>
      <c r="E276" s="16">
        <v>50</v>
      </c>
      <c r="F276" s="16"/>
      <c r="G276" s="16">
        <v>100</v>
      </c>
      <c r="H276" s="16">
        <v>100</v>
      </c>
    </row>
    <row r="277" spans="1:8" ht="37.5">
      <c r="A277" s="5"/>
      <c r="B277" s="4" t="s">
        <v>303</v>
      </c>
      <c r="C277" s="13" t="s">
        <v>304</v>
      </c>
      <c r="D277" s="15"/>
      <c r="E277" s="16"/>
      <c r="F277" s="16"/>
      <c r="G277" s="16">
        <f>G278</f>
        <v>2000</v>
      </c>
      <c r="H277" s="16">
        <f>H278</f>
        <v>2000</v>
      </c>
    </row>
    <row r="278" spans="1:8" ht="18.75">
      <c r="A278" s="5"/>
      <c r="B278" s="17" t="s">
        <v>39</v>
      </c>
      <c r="C278" s="13" t="s">
        <v>304</v>
      </c>
      <c r="D278" s="15">
        <v>300</v>
      </c>
      <c r="E278" s="16"/>
      <c r="F278" s="16"/>
      <c r="G278" s="16">
        <v>2000</v>
      </c>
      <c r="H278" s="16">
        <v>2000</v>
      </c>
    </row>
    <row r="279" spans="1:8" ht="59.25" hidden="1" customHeight="1">
      <c r="A279" s="6">
        <v>11</v>
      </c>
      <c r="B279" s="34" t="s">
        <v>305</v>
      </c>
      <c r="C279" s="9" t="s">
        <v>306</v>
      </c>
      <c r="D279" s="10"/>
      <c r="E279" s="11"/>
      <c r="F279" s="11"/>
      <c r="G279" s="11">
        <f>G280</f>
        <v>0</v>
      </c>
      <c r="H279" s="11">
        <f>H280</f>
        <v>0</v>
      </c>
    </row>
    <row r="280" spans="1:8" ht="37.5" hidden="1" customHeight="1">
      <c r="A280" s="5"/>
      <c r="B280" s="17" t="s">
        <v>307</v>
      </c>
      <c r="C280" s="13" t="s">
        <v>308</v>
      </c>
      <c r="D280" s="15"/>
      <c r="E280" s="16"/>
      <c r="F280" s="16"/>
      <c r="G280" s="16">
        <f>G281</f>
        <v>0</v>
      </c>
      <c r="H280" s="16">
        <f>H281</f>
        <v>0</v>
      </c>
    </row>
    <row r="281" spans="1:8" ht="37.5" hidden="1">
      <c r="A281" s="5"/>
      <c r="B281" s="17" t="s">
        <v>54</v>
      </c>
      <c r="C281" s="13" t="s">
        <v>308</v>
      </c>
      <c r="D281" s="15">
        <v>200</v>
      </c>
      <c r="E281" s="16"/>
      <c r="F281" s="16"/>
      <c r="G281" s="16">
        <v>0</v>
      </c>
      <c r="H281" s="16">
        <v>0</v>
      </c>
    </row>
    <row r="282" spans="1:8" ht="58.5" customHeight="1">
      <c r="A282" s="6">
        <v>12</v>
      </c>
      <c r="B282" s="34" t="s">
        <v>309</v>
      </c>
      <c r="C282" s="9" t="s">
        <v>310</v>
      </c>
      <c r="D282" s="10"/>
      <c r="E282" s="11">
        <f>E283+E285+E287</f>
        <v>225</v>
      </c>
      <c r="F282" s="11">
        <f t="shared" ref="F282:H282" si="86">F283+F285+F287</f>
        <v>0</v>
      </c>
      <c r="G282" s="11">
        <f t="shared" ref="G282" si="87">G283+G285+G287</f>
        <v>385</v>
      </c>
      <c r="H282" s="11">
        <f t="shared" si="86"/>
        <v>5</v>
      </c>
    </row>
    <row r="283" spans="1:8" ht="37.5">
      <c r="A283" s="5"/>
      <c r="B283" s="17" t="s">
        <v>311</v>
      </c>
      <c r="C283" s="13" t="s">
        <v>312</v>
      </c>
      <c r="D283" s="15"/>
      <c r="E283" s="16">
        <f t="shared" ref="E283:H283" si="88">E284</f>
        <v>25</v>
      </c>
      <c r="F283" s="16">
        <f t="shared" si="88"/>
        <v>0</v>
      </c>
      <c r="G283" s="16">
        <f t="shared" si="88"/>
        <v>25</v>
      </c>
      <c r="H283" s="16">
        <f t="shared" si="88"/>
        <v>0</v>
      </c>
    </row>
    <row r="284" spans="1:8" ht="37.5">
      <c r="A284" s="5"/>
      <c r="B284" s="17" t="s">
        <v>54</v>
      </c>
      <c r="C284" s="13" t="s">
        <v>312</v>
      </c>
      <c r="D284" s="15">
        <v>200</v>
      </c>
      <c r="E284" s="16">
        <v>25</v>
      </c>
      <c r="F284" s="16"/>
      <c r="G284" s="16">
        <f>32-7</f>
        <v>25</v>
      </c>
      <c r="H284" s="16">
        <v>0</v>
      </c>
    </row>
    <row r="285" spans="1:8" ht="18.75">
      <c r="A285" s="5"/>
      <c r="B285" s="17" t="s">
        <v>313</v>
      </c>
      <c r="C285" s="13" t="s">
        <v>314</v>
      </c>
      <c r="D285" s="15"/>
      <c r="E285" s="16">
        <f t="shared" ref="E285:H285" si="89">E286</f>
        <v>15</v>
      </c>
      <c r="F285" s="16">
        <f t="shared" si="89"/>
        <v>0</v>
      </c>
      <c r="G285" s="16">
        <f t="shared" si="89"/>
        <v>170</v>
      </c>
      <c r="H285" s="16">
        <f t="shared" si="89"/>
        <v>0</v>
      </c>
    </row>
    <row r="286" spans="1:8" ht="37.5">
      <c r="A286" s="5"/>
      <c r="B286" s="17" t="s">
        <v>54</v>
      </c>
      <c r="C286" s="13" t="s">
        <v>314</v>
      </c>
      <c r="D286" s="15">
        <v>200</v>
      </c>
      <c r="E286" s="16">
        <v>15</v>
      </c>
      <c r="F286" s="16"/>
      <c r="G286" s="16">
        <f>8+7+155</f>
        <v>170</v>
      </c>
      <c r="H286" s="16">
        <v>0</v>
      </c>
    </row>
    <row r="287" spans="1:8" ht="18.75">
      <c r="A287" s="5"/>
      <c r="B287" s="17" t="s">
        <v>315</v>
      </c>
      <c r="C287" s="13" t="s">
        <v>316</v>
      </c>
      <c r="D287" s="15"/>
      <c r="E287" s="16">
        <f>E288+E289</f>
        <v>185</v>
      </c>
      <c r="F287" s="16">
        <f t="shared" ref="F287:H287" si="90">F288+F289</f>
        <v>0</v>
      </c>
      <c r="G287" s="16">
        <f t="shared" ref="G287" si="91">G288+G289</f>
        <v>190</v>
      </c>
      <c r="H287" s="16">
        <f t="shared" si="90"/>
        <v>5</v>
      </c>
    </row>
    <row r="288" spans="1:8" ht="37.5">
      <c r="A288" s="5"/>
      <c r="B288" s="17" t="s">
        <v>54</v>
      </c>
      <c r="C288" s="13" t="s">
        <v>316</v>
      </c>
      <c r="D288" s="15">
        <v>200</v>
      </c>
      <c r="E288" s="16">
        <v>180</v>
      </c>
      <c r="F288" s="16"/>
      <c r="G288" s="16">
        <v>185</v>
      </c>
      <c r="H288" s="16">
        <v>0</v>
      </c>
    </row>
    <row r="289" spans="1:8" ht="37.5">
      <c r="A289" s="5"/>
      <c r="B289" s="17" t="s">
        <v>18</v>
      </c>
      <c r="C289" s="13" t="s">
        <v>316</v>
      </c>
      <c r="D289" s="15">
        <v>600</v>
      </c>
      <c r="E289" s="16">
        <v>5</v>
      </c>
      <c r="F289" s="16"/>
      <c r="G289" s="16">
        <v>5</v>
      </c>
      <c r="H289" s="16">
        <v>5</v>
      </c>
    </row>
    <row r="290" spans="1:8" ht="56.25">
      <c r="A290" s="6">
        <v>13</v>
      </c>
      <c r="B290" s="34" t="s">
        <v>317</v>
      </c>
      <c r="C290" s="9" t="s">
        <v>318</v>
      </c>
      <c r="D290" s="10"/>
      <c r="E290" s="11" t="e">
        <f>E291+E295+#REF!</f>
        <v>#REF!</v>
      </c>
      <c r="F290" s="11" t="e">
        <f>F291+F295+#REF!</f>
        <v>#REF!</v>
      </c>
      <c r="G290" s="11">
        <f>G291+G295+G299</f>
        <v>12743.8</v>
      </c>
      <c r="H290" s="11">
        <f>H291+H295+H299</f>
        <v>13073.599999999999</v>
      </c>
    </row>
    <row r="291" spans="1:8" ht="18.75">
      <c r="A291" s="6"/>
      <c r="B291" s="17" t="s">
        <v>319</v>
      </c>
      <c r="C291" s="13" t="s">
        <v>320</v>
      </c>
      <c r="D291" s="10"/>
      <c r="E291" s="16">
        <f>E292</f>
        <v>1494.9</v>
      </c>
      <c r="F291" s="16">
        <f t="shared" ref="F291:H291" si="92">F292</f>
        <v>1894.8</v>
      </c>
      <c r="G291" s="16">
        <f t="shared" si="92"/>
        <v>3758.9</v>
      </c>
      <c r="H291" s="16">
        <f t="shared" si="92"/>
        <v>3497.8</v>
      </c>
    </row>
    <row r="292" spans="1:8" ht="56.25">
      <c r="A292" s="5"/>
      <c r="B292" s="17" t="s">
        <v>321</v>
      </c>
      <c r="C292" s="13" t="s">
        <v>322</v>
      </c>
      <c r="D292" s="15"/>
      <c r="E292" s="16">
        <f>E293</f>
        <v>1494.9</v>
      </c>
      <c r="F292" s="16">
        <f t="shared" ref="F292:H292" si="93">F293</f>
        <v>1894.8</v>
      </c>
      <c r="G292" s="16">
        <f t="shared" si="93"/>
        <v>3758.9</v>
      </c>
      <c r="H292" s="16">
        <f t="shared" si="93"/>
        <v>3497.8</v>
      </c>
    </row>
    <row r="293" spans="1:8" ht="56.25">
      <c r="A293" s="5"/>
      <c r="B293" s="17" t="s">
        <v>323</v>
      </c>
      <c r="C293" s="13" t="s">
        <v>324</v>
      </c>
      <c r="D293" s="15"/>
      <c r="E293" s="16">
        <f t="shared" ref="E293:H293" si="94">E294</f>
        <v>1494.9</v>
      </c>
      <c r="F293" s="16">
        <f t="shared" si="94"/>
        <v>1894.8</v>
      </c>
      <c r="G293" s="16">
        <f t="shared" si="94"/>
        <v>3758.9</v>
      </c>
      <c r="H293" s="16">
        <f t="shared" si="94"/>
        <v>3497.8</v>
      </c>
    </row>
    <row r="294" spans="1:8" ht="18.75">
      <c r="A294" s="5"/>
      <c r="B294" s="17" t="s">
        <v>39</v>
      </c>
      <c r="C294" s="13" t="s">
        <v>324</v>
      </c>
      <c r="D294" s="15">
        <v>300</v>
      </c>
      <c r="E294" s="16">
        <v>1494.9</v>
      </c>
      <c r="F294" s="16">
        <v>1894.8</v>
      </c>
      <c r="G294" s="16">
        <v>3758.9</v>
      </c>
      <c r="H294" s="16">
        <v>3497.8</v>
      </c>
    </row>
    <row r="295" spans="1:8" ht="56.25">
      <c r="A295" s="5"/>
      <c r="B295" s="17" t="s">
        <v>325</v>
      </c>
      <c r="C295" s="13" t="s">
        <v>326</v>
      </c>
      <c r="D295" s="15"/>
      <c r="E295" s="16">
        <f t="shared" ref="E295:H297" si="95">E296</f>
        <v>0</v>
      </c>
      <c r="F295" s="16">
        <f t="shared" si="95"/>
        <v>6548.9</v>
      </c>
      <c r="G295" s="16">
        <f t="shared" si="95"/>
        <v>7984.9</v>
      </c>
      <c r="H295" s="16">
        <f t="shared" si="95"/>
        <v>8575.7999999999993</v>
      </c>
    </row>
    <row r="296" spans="1:8" ht="75">
      <c r="A296" s="5"/>
      <c r="B296" s="17" t="s">
        <v>327</v>
      </c>
      <c r="C296" s="13" t="s">
        <v>328</v>
      </c>
      <c r="D296" s="15"/>
      <c r="E296" s="16">
        <f t="shared" si="95"/>
        <v>0</v>
      </c>
      <c r="F296" s="16">
        <f t="shared" si="95"/>
        <v>6548.9</v>
      </c>
      <c r="G296" s="16">
        <f t="shared" si="95"/>
        <v>7984.9</v>
      </c>
      <c r="H296" s="16">
        <f t="shared" si="95"/>
        <v>8575.7999999999993</v>
      </c>
    </row>
    <row r="297" spans="1:8" ht="81.75" customHeight="1">
      <c r="A297" s="5"/>
      <c r="B297" s="17" t="s">
        <v>329</v>
      </c>
      <c r="C297" s="13" t="s">
        <v>330</v>
      </c>
      <c r="D297" s="15"/>
      <c r="E297" s="16">
        <f t="shared" si="95"/>
        <v>0</v>
      </c>
      <c r="F297" s="16">
        <f t="shared" si="95"/>
        <v>6548.9</v>
      </c>
      <c r="G297" s="16">
        <f t="shared" si="95"/>
        <v>7984.9</v>
      </c>
      <c r="H297" s="16">
        <f t="shared" si="95"/>
        <v>8575.7999999999993</v>
      </c>
    </row>
    <row r="298" spans="1:8" ht="37.5">
      <c r="A298" s="5"/>
      <c r="B298" s="17" t="s">
        <v>91</v>
      </c>
      <c r="C298" s="13" t="s">
        <v>330</v>
      </c>
      <c r="D298" s="15">
        <v>400</v>
      </c>
      <c r="E298" s="16"/>
      <c r="F298" s="16">
        <v>6548.9</v>
      </c>
      <c r="G298" s="16">
        <v>7984.9</v>
      </c>
      <c r="H298" s="16">
        <v>8575.7999999999993</v>
      </c>
    </row>
    <row r="299" spans="1:8" ht="37.5">
      <c r="A299" s="5"/>
      <c r="B299" s="45" t="s">
        <v>331</v>
      </c>
      <c r="C299" s="38" t="s">
        <v>332</v>
      </c>
      <c r="D299" s="15"/>
      <c r="E299" s="16"/>
      <c r="F299" s="16"/>
      <c r="G299" s="16">
        <f>G300</f>
        <v>1000</v>
      </c>
      <c r="H299" s="16">
        <f>H300</f>
        <v>1000</v>
      </c>
    </row>
    <row r="300" spans="1:8" ht="37.5">
      <c r="A300" s="5"/>
      <c r="B300" s="4" t="s">
        <v>333</v>
      </c>
      <c r="C300" s="13" t="s">
        <v>334</v>
      </c>
      <c r="D300" s="15"/>
      <c r="E300" s="16"/>
      <c r="F300" s="16"/>
      <c r="G300" s="16">
        <f>G301</f>
        <v>1000</v>
      </c>
      <c r="H300" s="16">
        <f>H301</f>
        <v>1000</v>
      </c>
    </row>
    <row r="301" spans="1:8" ht="37.5">
      <c r="A301" s="5"/>
      <c r="B301" s="17" t="s">
        <v>18</v>
      </c>
      <c r="C301" s="13" t="s">
        <v>334</v>
      </c>
      <c r="D301" s="15">
        <v>600</v>
      </c>
      <c r="E301" s="16">
        <v>1000</v>
      </c>
      <c r="F301" s="16"/>
      <c r="G301" s="16">
        <v>1000</v>
      </c>
      <c r="H301" s="16">
        <v>1000</v>
      </c>
    </row>
    <row r="302" spans="1:8" ht="37.5" hidden="1">
      <c r="A302" s="6">
        <v>14</v>
      </c>
      <c r="B302" s="34" t="s">
        <v>335</v>
      </c>
      <c r="C302" s="9" t="s">
        <v>336</v>
      </c>
      <c r="D302" s="10"/>
      <c r="E302" s="11">
        <f>E303</f>
        <v>800</v>
      </c>
      <c r="F302" s="11">
        <f t="shared" ref="F302:H302" si="96">F303</f>
        <v>0</v>
      </c>
      <c r="G302" s="11">
        <f t="shared" si="96"/>
        <v>0</v>
      </c>
      <c r="H302" s="11">
        <f t="shared" si="96"/>
        <v>0</v>
      </c>
    </row>
    <row r="303" spans="1:8" ht="39" hidden="1" customHeight="1">
      <c r="A303" s="5"/>
      <c r="B303" s="17" t="s">
        <v>337</v>
      </c>
      <c r="C303" s="13" t="s">
        <v>338</v>
      </c>
      <c r="D303" s="15"/>
      <c r="E303" s="16">
        <f t="shared" ref="E303:H303" si="97">E304</f>
        <v>800</v>
      </c>
      <c r="F303" s="16">
        <f t="shared" si="97"/>
        <v>0</v>
      </c>
      <c r="G303" s="16">
        <f t="shared" si="97"/>
        <v>0</v>
      </c>
      <c r="H303" s="16">
        <f t="shared" si="97"/>
        <v>0</v>
      </c>
    </row>
    <row r="304" spans="1:8" ht="37.5" hidden="1">
      <c r="A304" s="5"/>
      <c r="B304" s="17" t="s">
        <v>54</v>
      </c>
      <c r="C304" s="13" t="s">
        <v>338</v>
      </c>
      <c r="D304" s="15">
        <v>200</v>
      </c>
      <c r="E304" s="16">
        <v>800</v>
      </c>
      <c r="F304" s="16"/>
      <c r="G304" s="16"/>
      <c r="H304" s="16">
        <v>0</v>
      </c>
    </row>
    <row r="305" spans="1:8" ht="56.25" hidden="1">
      <c r="A305" s="5"/>
      <c r="B305" s="34" t="s">
        <v>339</v>
      </c>
      <c r="C305" s="9" t="s">
        <v>340</v>
      </c>
      <c r="D305" s="10"/>
      <c r="E305" s="11"/>
      <c r="F305" s="11"/>
      <c r="G305" s="11">
        <f t="shared" ref="G305:H307" si="98">G306</f>
        <v>0</v>
      </c>
      <c r="H305" s="11">
        <f t="shared" si="98"/>
        <v>0</v>
      </c>
    </row>
    <row r="306" spans="1:8" ht="23.25" hidden="1" customHeight="1">
      <c r="A306" s="5"/>
      <c r="B306" s="17" t="s">
        <v>341</v>
      </c>
      <c r="C306" s="13" t="s">
        <v>342</v>
      </c>
      <c r="D306" s="15"/>
      <c r="E306" s="16"/>
      <c r="F306" s="16"/>
      <c r="G306" s="16">
        <f t="shared" si="98"/>
        <v>0</v>
      </c>
      <c r="H306" s="16">
        <f t="shared" si="98"/>
        <v>0</v>
      </c>
    </row>
    <row r="307" spans="1:8" ht="41.25" hidden="1" customHeight="1">
      <c r="A307" s="5"/>
      <c r="B307" s="17" t="s">
        <v>343</v>
      </c>
      <c r="C307" s="13" t="s">
        <v>344</v>
      </c>
      <c r="D307" s="15"/>
      <c r="E307" s="16"/>
      <c r="F307" s="16"/>
      <c r="G307" s="16">
        <f t="shared" si="98"/>
        <v>0</v>
      </c>
      <c r="H307" s="16">
        <f t="shared" si="98"/>
        <v>0</v>
      </c>
    </row>
    <row r="308" spans="1:8" ht="40.5" hidden="1" customHeight="1">
      <c r="A308" s="5"/>
      <c r="B308" s="17" t="s">
        <v>91</v>
      </c>
      <c r="C308" s="13" t="s">
        <v>344</v>
      </c>
      <c r="D308" s="15">
        <v>400</v>
      </c>
      <c r="E308" s="16"/>
      <c r="F308" s="16"/>
      <c r="G308" s="16"/>
      <c r="H308" s="16"/>
    </row>
    <row r="309" spans="1:8" ht="75">
      <c r="A309" s="6">
        <v>14</v>
      </c>
      <c r="B309" s="34" t="s">
        <v>345</v>
      </c>
      <c r="C309" s="9" t="s">
        <v>346</v>
      </c>
      <c r="D309" s="10"/>
      <c r="E309" s="11">
        <f>E310</f>
        <v>2011.7</v>
      </c>
      <c r="F309" s="11">
        <f t="shared" ref="F309:H309" si="99">F310</f>
        <v>0</v>
      </c>
      <c r="G309" s="11">
        <f t="shared" si="99"/>
        <v>1884.5</v>
      </c>
      <c r="H309" s="11">
        <f t="shared" si="99"/>
        <v>1959.5</v>
      </c>
    </row>
    <row r="310" spans="1:8" s="1" customFormat="1" ht="75" customHeight="1">
      <c r="A310" s="5"/>
      <c r="B310" s="17" t="s">
        <v>347</v>
      </c>
      <c r="C310" s="9" t="s">
        <v>348</v>
      </c>
      <c r="D310" s="10"/>
      <c r="E310" s="11">
        <f>E311+E313+E315+E317</f>
        <v>2011.7</v>
      </c>
      <c r="F310" s="11">
        <f t="shared" ref="F310:H310" si="100">F311+F313+F315+F317</f>
        <v>0</v>
      </c>
      <c r="G310" s="11">
        <f t="shared" ref="G310" si="101">G311+G313+G315+G317</f>
        <v>1884.5</v>
      </c>
      <c r="H310" s="11">
        <f t="shared" si="100"/>
        <v>1959.5</v>
      </c>
    </row>
    <row r="311" spans="1:8" ht="57.75" customHeight="1">
      <c r="A311" s="5"/>
      <c r="B311" s="17" t="s">
        <v>349</v>
      </c>
      <c r="C311" s="13" t="s">
        <v>350</v>
      </c>
      <c r="D311" s="15"/>
      <c r="E311" s="16">
        <f t="shared" ref="E311:H311" si="102">E312</f>
        <v>30</v>
      </c>
      <c r="F311" s="16">
        <f t="shared" si="102"/>
        <v>0</v>
      </c>
      <c r="G311" s="16">
        <f t="shared" si="102"/>
        <v>50</v>
      </c>
      <c r="H311" s="16">
        <f t="shared" si="102"/>
        <v>50</v>
      </c>
    </row>
    <row r="312" spans="1:8" ht="37.5">
      <c r="A312" s="5"/>
      <c r="B312" s="17" t="s">
        <v>54</v>
      </c>
      <c r="C312" s="13" t="s">
        <v>350</v>
      </c>
      <c r="D312" s="15">
        <v>200</v>
      </c>
      <c r="E312" s="16">
        <v>30</v>
      </c>
      <c r="F312" s="16">
        <v>0</v>
      </c>
      <c r="G312" s="16">
        <v>50</v>
      </c>
      <c r="H312" s="16">
        <v>50</v>
      </c>
    </row>
    <row r="313" spans="1:8" ht="75" customHeight="1">
      <c r="A313" s="5"/>
      <c r="B313" s="17" t="s">
        <v>351</v>
      </c>
      <c r="C313" s="13" t="s">
        <v>352</v>
      </c>
      <c r="D313" s="15"/>
      <c r="E313" s="16">
        <f t="shared" ref="E313:H313" si="103">E314</f>
        <v>200</v>
      </c>
      <c r="F313" s="16">
        <f t="shared" si="103"/>
        <v>0</v>
      </c>
      <c r="G313" s="16">
        <f t="shared" si="103"/>
        <v>185</v>
      </c>
      <c r="H313" s="16">
        <f t="shared" si="103"/>
        <v>185</v>
      </c>
    </row>
    <row r="314" spans="1:8" ht="37.5">
      <c r="A314" s="5"/>
      <c r="B314" s="17" t="s">
        <v>54</v>
      </c>
      <c r="C314" s="13" t="s">
        <v>352</v>
      </c>
      <c r="D314" s="15">
        <v>200</v>
      </c>
      <c r="E314" s="16">
        <v>200</v>
      </c>
      <c r="F314" s="16"/>
      <c r="G314" s="16">
        <v>185</v>
      </c>
      <c r="H314" s="16">
        <v>185</v>
      </c>
    </row>
    <row r="315" spans="1:8" ht="18.75">
      <c r="A315" s="5"/>
      <c r="B315" s="17" t="s">
        <v>353</v>
      </c>
      <c r="C315" s="13" t="s">
        <v>354</v>
      </c>
      <c r="D315" s="15"/>
      <c r="E315" s="16">
        <f t="shared" ref="E315:H315" si="104">E316</f>
        <v>210</v>
      </c>
      <c r="F315" s="16">
        <f t="shared" si="104"/>
        <v>0</v>
      </c>
      <c r="G315" s="16">
        <f t="shared" si="104"/>
        <v>250</v>
      </c>
      <c r="H315" s="16">
        <f t="shared" si="104"/>
        <v>250</v>
      </c>
    </row>
    <row r="316" spans="1:8" ht="37.5">
      <c r="A316" s="5"/>
      <c r="B316" s="17" t="s">
        <v>54</v>
      </c>
      <c r="C316" s="13" t="s">
        <v>354</v>
      </c>
      <c r="D316" s="15">
        <v>200</v>
      </c>
      <c r="E316" s="16">
        <v>210</v>
      </c>
      <c r="F316" s="16"/>
      <c r="G316" s="16">
        <v>250</v>
      </c>
      <c r="H316" s="16">
        <v>250</v>
      </c>
    </row>
    <row r="317" spans="1:8" ht="57.75" customHeight="1">
      <c r="A317" s="5"/>
      <c r="B317" s="17" t="s">
        <v>355</v>
      </c>
      <c r="C317" s="13" t="s">
        <v>356</v>
      </c>
      <c r="D317" s="15"/>
      <c r="E317" s="16">
        <f t="shared" ref="E317:H317" si="105">E318</f>
        <v>1571.7</v>
      </c>
      <c r="F317" s="16">
        <f t="shared" si="105"/>
        <v>0</v>
      </c>
      <c r="G317" s="16">
        <f t="shared" si="105"/>
        <v>1399.5</v>
      </c>
      <c r="H317" s="16">
        <f t="shared" si="105"/>
        <v>1474.5</v>
      </c>
    </row>
    <row r="318" spans="1:8" ht="37.5">
      <c r="A318" s="5"/>
      <c r="B318" s="17" t="s">
        <v>54</v>
      </c>
      <c r="C318" s="13" t="s">
        <v>356</v>
      </c>
      <c r="D318" s="15">
        <v>200</v>
      </c>
      <c r="E318" s="16">
        <v>1571.7</v>
      </c>
      <c r="F318" s="16"/>
      <c r="G318" s="16">
        <v>1399.5</v>
      </c>
      <c r="H318" s="16">
        <v>1474.5</v>
      </c>
    </row>
    <row r="319" spans="1:8" ht="18.75">
      <c r="A319" s="6">
        <v>15</v>
      </c>
      <c r="B319" s="34" t="s">
        <v>357</v>
      </c>
      <c r="C319" s="9" t="s">
        <v>358</v>
      </c>
      <c r="D319" s="10" t="s">
        <v>13</v>
      </c>
      <c r="E319" s="11" t="e">
        <f>E320+E322+E324+E326+E328+E331+E333+E335+E337+E339+#REF!+E345+E350+E353+E360+E370+E375</f>
        <v>#REF!</v>
      </c>
      <c r="F319" s="11" t="e">
        <f>F320+F322+F324+F326+F328+F331+F333+F335+F337+F339+#REF!+F345+F350+F353+F360+F370+F375</f>
        <v>#REF!</v>
      </c>
      <c r="G319" s="11">
        <f>G320+G322+G324+G326+G328+G331+G333+G335+G337+G339+G345+G350+G353+G360+G370+G375+G380+G348+G343</f>
        <v>85816.900000000009</v>
      </c>
      <c r="H319" s="11">
        <f>H320+H322+H324+H326+H328+H331+H333+H335+H337+H339+H345+H350+H353+H360+H370+H375+H380+H348+H343</f>
        <v>88315.5</v>
      </c>
    </row>
    <row r="320" spans="1:8" ht="37.5">
      <c r="A320" s="5"/>
      <c r="B320" s="17" t="s">
        <v>359</v>
      </c>
      <c r="C320" s="13" t="s">
        <v>360</v>
      </c>
      <c r="D320" s="15" t="s">
        <v>13</v>
      </c>
      <c r="E320" s="16">
        <f t="shared" ref="E320:H320" si="106">E321</f>
        <v>0</v>
      </c>
      <c r="F320" s="16">
        <f t="shared" si="106"/>
        <v>3005.4</v>
      </c>
      <c r="G320" s="16">
        <f t="shared" si="106"/>
        <v>6525.8</v>
      </c>
      <c r="H320" s="16">
        <f t="shared" si="106"/>
        <v>6525.8</v>
      </c>
    </row>
    <row r="321" spans="1:8" ht="18.75">
      <c r="A321" s="5"/>
      <c r="B321" s="17" t="s">
        <v>39</v>
      </c>
      <c r="C321" s="13" t="s">
        <v>360</v>
      </c>
      <c r="D321" s="15">
        <v>300</v>
      </c>
      <c r="E321" s="16"/>
      <c r="F321" s="16">
        <v>3005.4</v>
      </c>
      <c r="G321" s="16">
        <v>6525.8</v>
      </c>
      <c r="H321" s="16">
        <v>6525.8</v>
      </c>
    </row>
    <row r="322" spans="1:8" ht="60" customHeight="1">
      <c r="A322" s="5"/>
      <c r="B322" s="17" t="s">
        <v>361</v>
      </c>
      <c r="C322" s="13" t="s">
        <v>362</v>
      </c>
      <c r="D322" s="15" t="s">
        <v>13</v>
      </c>
      <c r="E322" s="16">
        <f t="shared" ref="E322:H322" si="107">E323</f>
        <v>0</v>
      </c>
      <c r="F322" s="16">
        <f t="shared" si="107"/>
        <v>9992.9</v>
      </c>
      <c r="G322" s="16">
        <f t="shared" si="107"/>
        <v>14302.1</v>
      </c>
      <c r="H322" s="16">
        <f t="shared" si="107"/>
        <v>14302.1</v>
      </c>
    </row>
    <row r="323" spans="1:8" ht="18.75">
      <c r="A323" s="5"/>
      <c r="B323" s="17" t="s">
        <v>39</v>
      </c>
      <c r="C323" s="13" t="s">
        <v>362</v>
      </c>
      <c r="D323" s="15">
        <v>300</v>
      </c>
      <c r="E323" s="16"/>
      <c r="F323" s="16">
        <v>9992.9</v>
      </c>
      <c r="G323" s="16">
        <v>14302.1</v>
      </c>
      <c r="H323" s="16">
        <v>14302.1</v>
      </c>
    </row>
    <row r="324" spans="1:8" ht="39" hidden="1" customHeight="1">
      <c r="A324" s="5"/>
      <c r="B324" s="17" t="s">
        <v>363</v>
      </c>
      <c r="C324" s="13" t="s">
        <v>364</v>
      </c>
      <c r="D324" s="15" t="s">
        <v>13</v>
      </c>
      <c r="E324" s="16">
        <f t="shared" ref="E324:H324" si="108">E325</f>
        <v>0</v>
      </c>
      <c r="F324" s="16">
        <f t="shared" si="108"/>
        <v>34</v>
      </c>
      <c r="G324" s="16">
        <f t="shared" si="108"/>
        <v>0</v>
      </c>
      <c r="H324" s="16">
        <f t="shared" si="108"/>
        <v>0</v>
      </c>
    </row>
    <row r="325" spans="1:8" ht="18.75" hidden="1">
      <c r="A325" s="5"/>
      <c r="B325" s="17" t="s">
        <v>39</v>
      </c>
      <c r="C325" s="13" t="s">
        <v>364</v>
      </c>
      <c r="D325" s="15">
        <v>300</v>
      </c>
      <c r="E325" s="16"/>
      <c r="F325" s="16">
        <v>34</v>
      </c>
      <c r="G325" s="16"/>
      <c r="H325" s="16"/>
    </row>
    <row r="326" spans="1:8" ht="75">
      <c r="A326" s="5"/>
      <c r="B326" s="17" t="s">
        <v>365</v>
      </c>
      <c r="C326" s="13" t="s">
        <v>366</v>
      </c>
      <c r="D326" s="15"/>
      <c r="E326" s="16">
        <f t="shared" ref="E326:H326" si="109">E327</f>
        <v>0</v>
      </c>
      <c r="F326" s="16">
        <f t="shared" si="109"/>
        <v>60</v>
      </c>
      <c r="G326" s="16">
        <f t="shared" si="109"/>
        <v>20</v>
      </c>
      <c r="H326" s="16">
        <f t="shared" si="109"/>
        <v>20</v>
      </c>
    </row>
    <row r="327" spans="1:8" ht="18.75">
      <c r="A327" s="5"/>
      <c r="B327" s="17" t="s">
        <v>39</v>
      </c>
      <c r="C327" s="13" t="s">
        <v>366</v>
      </c>
      <c r="D327" s="15">
        <v>300</v>
      </c>
      <c r="E327" s="16"/>
      <c r="F327" s="16">
        <v>60</v>
      </c>
      <c r="G327" s="16">
        <v>20</v>
      </c>
      <c r="H327" s="16">
        <v>20</v>
      </c>
    </row>
    <row r="328" spans="1:8" ht="37.5">
      <c r="A328" s="5"/>
      <c r="B328" s="17" t="s">
        <v>367</v>
      </c>
      <c r="C328" s="13" t="s">
        <v>368</v>
      </c>
      <c r="D328" s="15"/>
      <c r="E328" s="16" t="e">
        <f>#REF!+E330</f>
        <v>#REF!</v>
      </c>
      <c r="F328" s="16" t="e">
        <f>#REF!+F330</f>
        <v>#REF!</v>
      </c>
      <c r="G328" s="16">
        <f>G330+G329</f>
        <v>197.5</v>
      </c>
      <c r="H328" s="16">
        <f>H330+H329</f>
        <v>197.5</v>
      </c>
    </row>
    <row r="329" spans="1:8" ht="37.5">
      <c r="A329" s="5"/>
      <c r="B329" s="17" t="s">
        <v>54</v>
      </c>
      <c r="C329" s="13" t="s">
        <v>368</v>
      </c>
      <c r="D329" s="15">
        <v>200</v>
      </c>
      <c r="E329" s="16"/>
      <c r="F329" s="16"/>
      <c r="G329" s="16">
        <v>32.5</v>
      </c>
      <c r="H329" s="16">
        <v>32.5</v>
      </c>
    </row>
    <row r="330" spans="1:8" ht="18.75">
      <c r="A330" s="5"/>
      <c r="B330" s="17" t="s">
        <v>271</v>
      </c>
      <c r="C330" s="13" t="s">
        <v>368</v>
      </c>
      <c r="D330" s="15">
        <v>500</v>
      </c>
      <c r="E330" s="16"/>
      <c r="F330" s="16">
        <v>165</v>
      </c>
      <c r="G330" s="16">
        <v>165</v>
      </c>
      <c r="H330" s="16">
        <v>165</v>
      </c>
    </row>
    <row r="331" spans="1:8" ht="56.25">
      <c r="A331" s="5"/>
      <c r="B331" s="17" t="s">
        <v>369</v>
      </c>
      <c r="C331" s="13" t="s">
        <v>370</v>
      </c>
      <c r="D331" s="15"/>
      <c r="E331" s="16">
        <f t="shared" ref="E331:H331" si="110">E332</f>
        <v>0</v>
      </c>
      <c r="F331" s="16">
        <f t="shared" si="110"/>
        <v>566.29999999999995</v>
      </c>
      <c r="G331" s="16">
        <f t="shared" si="110"/>
        <v>738.9</v>
      </c>
      <c r="H331" s="16">
        <f t="shared" si="110"/>
        <v>768.1</v>
      </c>
    </row>
    <row r="332" spans="1:8" ht="56.25" customHeight="1">
      <c r="A332" s="5"/>
      <c r="B332" s="17" t="s">
        <v>122</v>
      </c>
      <c r="C332" s="13" t="s">
        <v>370</v>
      </c>
      <c r="D332" s="15">
        <v>100</v>
      </c>
      <c r="E332" s="16"/>
      <c r="F332" s="16">
        <v>566.29999999999995</v>
      </c>
      <c r="G332" s="16">
        <v>738.9</v>
      </c>
      <c r="H332" s="16">
        <v>768.1</v>
      </c>
    </row>
    <row r="333" spans="1:8" ht="35.25" customHeight="1">
      <c r="A333" s="5"/>
      <c r="B333" s="17" t="s">
        <v>371</v>
      </c>
      <c r="C333" s="13" t="s">
        <v>372</v>
      </c>
      <c r="D333" s="15"/>
      <c r="E333" s="16">
        <f t="shared" ref="E333:H333" si="111">E334</f>
        <v>0</v>
      </c>
      <c r="F333" s="16">
        <f t="shared" si="111"/>
        <v>588.20000000000005</v>
      </c>
      <c r="G333" s="16">
        <f t="shared" si="111"/>
        <v>737.9</v>
      </c>
      <c r="H333" s="16">
        <f t="shared" si="111"/>
        <v>767.1</v>
      </c>
    </row>
    <row r="334" spans="1:8" ht="57.75" customHeight="1">
      <c r="A334" s="5"/>
      <c r="B334" s="17" t="s">
        <v>122</v>
      </c>
      <c r="C334" s="13" t="s">
        <v>372</v>
      </c>
      <c r="D334" s="15" t="s">
        <v>123</v>
      </c>
      <c r="E334" s="16"/>
      <c r="F334" s="16">
        <v>588.20000000000005</v>
      </c>
      <c r="G334" s="16">
        <v>737.9</v>
      </c>
      <c r="H334" s="16">
        <v>767.1</v>
      </c>
    </row>
    <row r="335" spans="1:8" ht="56.25">
      <c r="A335" s="5"/>
      <c r="B335" s="17" t="s">
        <v>373</v>
      </c>
      <c r="C335" s="13" t="s">
        <v>374</v>
      </c>
      <c r="D335" s="15"/>
      <c r="E335" s="16">
        <f t="shared" ref="E335:H335" si="112">E336</f>
        <v>0</v>
      </c>
      <c r="F335" s="16">
        <f t="shared" si="112"/>
        <v>557</v>
      </c>
      <c r="G335" s="16">
        <f t="shared" si="112"/>
        <v>677</v>
      </c>
      <c r="H335" s="16">
        <f t="shared" si="112"/>
        <v>703.8</v>
      </c>
    </row>
    <row r="336" spans="1:8" ht="59.25" customHeight="1">
      <c r="A336" s="5"/>
      <c r="B336" s="17" t="s">
        <v>122</v>
      </c>
      <c r="C336" s="13" t="s">
        <v>374</v>
      </c>
      <c r="D336" s="15">
        <v>100</v>
      </c>
      <c r="E336" s="16"/>
      <c r="F336" s="16">
        <v>557</v>
      </c>
      <c r="G336" s="16">
        <v>677</v>
      </c>
      <c r="H336" s="16">
        <v>703.8</v>
      </c>
    </row>
    <row r="337" spans="1:8" ht="60" customHeight="1">
      <c r="A337" s="5"/>
      <c r="B337" s="17" t="s">
        <v>375</v>
      </c>
      <c r="C337" s="13" t="s">
        <v>376</v>
      </c>
      <c r="D337" s="15"/>
      <c r="E337" s="16">
        <f t="shared" ref="E337:H337" si="113">E338</f>
        <v>0</v>
      </c>
      <c r="F337" s="16">
        <f t="shared" si="113"/>
        <v>0.5</v>
      </c>
      <c r="G337" s="16">
        <f t="shared" si="113"/>
        <v>0.5</v>
      </c>
      <c r="H337" s="16">
        <f t="shared" si="113"/>
        <v>0.5</v>
      </c>
    </row>
    <row r="338" spans="1:8" ht="37.5">
      <c r="A338" s="5"/>
      <c r="B338" s="17" t="s">
        <v>54</v>
      </c>
      <c r="C338" s="13" t="s">
        <v>376</v>
      </c>
      <c r="D338" s="15">
        <v>200</v>
      </c>
      <c r="E338" s="16"/>
      <c r="F338" s="16">
        <v>0.5</v>
      </c>
      <c r="G338" s="16">
        <v>0.5</v>
      </c>
      <c r="H338" s="16">
        <v>0.5</v>
      </c>
    </row>
    <row r="339" spans="1:8" ht="37.5">
      <c r="A339" s="5"/>
      <c r="B339" s="17" t="s">
        <v>377</v>
      </c>
      <c r="C339" s="13" t="s">
        <v>378</v>
      </c>
      <c r="D339" s="15"/>
      <c r="E339" s="16"/>
      <c r="F339" s="16">
        <f>F341</f>
        <v>142.6</v>
      </c>
      <c r="G339" s="16">
        <f>G340</f>
        <v>1617.4</v>
      </c>
      <c r="H339" s="16">
        <f>H340</f>
        <v>1617.4</v>
      </c>
    </row>
    <row r="340" spans="1:8" ht="37.5">
      <c r="A340" s="5"/>
      <c r="B340" s="17" t="s">
        <v>54</v>
      </c>
      <c r="C340" s="13" t="s">
        <v>378</v>
      </c>
      <c r="D340" s="15">
        <v>200</v>
      </c>
      <c r="E340" s="16"/>
      <c r="F340" s="16"/>
      <c r="G340" s="16">
        <v>1617.4</v>
      </c>
      <c r="H340" s="16">
        <v>1617.4</v>
      </c>
    </row>
    <row r="341" spans="1:8" ht="18.75" hidden="1">
      <c r="A341" s="5"/>
      <c r="B341" s="17" t="s">
        <v>271</v>
      </c>
      <c r="C341" s="13" t="s">
        <v>378</v>
      </c>
      <c r="D341" s="15">
        <v>500</v>
      </c>
      <c r="E341" s="16"/>
      <c r="F341" s="16">
        <v>142.6</v>
      </c>
      <c r="G341" s="16">
        <v>0</v>
      </c>
      <c r="H341" s="16">
        <v>0</v>
      </c>
    </row>
    <row r="342" spans="1:8" ht="18.75" hidden="1">
      <c r="A342" s="5"/>
      <c r="B342" s="17" t="s">
        <v>271</v>
      </c>
      <c r="C342" s="13" t="s">
        <v>379</v>
      </c>
      <c r="D342" s="15">
        <v>500</v>
      </c>
      <c r="E342" s="16">
        <v>0</v>
      </c>
      <c r="F342" s="16">
        <v>35459.5</v>
      </c>
      <c r="G342" s="16"/>
      <c r="H342" s="16"/>
    </row>
    <row r="343" spans="1:8" ht="75" hidden="1">
      <c r="A343" s="5"/>
      <c r="B343" s="17" t="s">
        <v>380</v>
      </c>
      <c r="C343" s="13" t="s">
        <v>381</v>
      </c>
      <c r="D343" s="15"/>
      <c r="E343" s="16"/>
      <c r="F343" s="16"/>
      <c r="G343" s="16">
        <f>G344</f>
        <v>0</v>
      </c>
      <c r="H343" s="16">
        <f>H344</f>
        <v>0</v>
      </c>
    </row>
    <row r="344" spans="1:8" ht="18.75" hidden="1">
      <c r="A344" s="5"/>
      <c r="B344" s="17" t="s">
        <v>221</v>
      </c>
      <c r="C344" s="13" t="s">
        <v>381</v>
      </c>
      <c r="D344" s="15">
        <v>500</v>
      </c>
      <c r="E344" s="16"/>
      <c r="F344" s="16"/>
      <c r="G344" s="16">
        <v>0</v>
      </c>
      <c r="H344" s="16">
        <v>0</v>
      </c>
    </row>
    <row r="345" spans="1:8" ht="37.5" hidden="1">
      <c r="A345" s="5"/>
      <c r="B345" s="27" t="s">
        <v>382</v>
      </c>
      <c r="C345" s="13" t="s">
        <v>383</v>
      </c>
      <c r="D345" s="15"/>
      <c r="E345" s="16">
        <f>E346</f>
        <v>0</v>
      </c>
      <c r="F345" s="16">
        <f t="shared" ref="F345:H345" si="114">F346</f>
        <v>4040.4040399999999</v>
      </c>
      <c r="G345" s="16">
        <f t="shared" si="114"/>
        <v>0</v>
      </c>
      <c r="H345" s="16">
        <f t="shared" si="114"/>
        <v>0</v>
      </c>
    </row>
    <row r="346" spans="1:8" ht="24" hidden="1" customHeight="1">
      <c r="A346" s="5"/>
      <c r="B346" s="17" t="s">
        <v>384</v>
      </c>
      <c r="C346" s="13" t="s">
        <v>383</v>
      </c>
      <c r="D346" s="15"/>
      <c r="E346" s="16">
        <f t="shared" ref="E346:H346" si="115">E347</f>
        <v>0</v>
      </c>
      <c r="F346" s="16">
        <f t="shared" si="115"/>
        <v>4040.4040399999999</v>
      </c>
      <c r="G346" s="16">
        <f t="shared" si="115"/>
        <v>0</v>
      </c>
      <c r="H346" s="16">
        <f t="shared" si="115"/>
        <v>0</v>
      </c>
    </row>
    <row r="347" spans="1:8" ht="18.75" hidden="1">
      <c r="A347" s="5"/>
      <c r="B347" s="17" t="s">
        <v>221</v>
      </c>
      <c r="C347" s="13" t="s">
        <v>383</v>
      </c>
      <c r="D347" s="15">
        <v>500</v>
      </c>
      <c r="E347" s="16"/>
      <c r="F347" s="16">
        <v>4040.4040399999999</v>
      </c>
      <c r="G347" s="16"/>
      <c r="H347" s="16"/>
    </row>
    <row r="348" spans="1:8" ht="37.5" hidden="1">
      <c r="A348" s="5"/>
      <c r="B348" s="17" t="s">
        <v>385</v>
      </c>
      <c r="C348" s="13" t="s">
        <v>386</v>
      </c>
      <c r="D348" s="15"/>
      <c r="E348" s="16"/>
      <c r="F348" s="16"/>
      <c r="G348" s="16">
        <f>G349</f>
        <v>0</v>
      </c>
      <c r="H348" s="16">
        <f>H349</f>
        <v>0</v>
      </c>
    </row>
    <row r="349" spans="1:8" ht="18.75" hidden="1">
      <c r="A349" s="5"/>
      <c r="B349" s="17" t="s">
        <v>221</v>
      </c>
      <c r="C349" s="13" t="s">
        <v>386</v>
      </c>
      <c r="D349" s="15">
        <v>500</v>
      </c>
      <c r="E349" s="16"/>
      <c r="F349" s="16"/>
      <c r="G349" s="16">
        <v>0</v>
      </c>
      <c r="H349" s="16"/>
    </row>
    <row r="350" spans="1:8" ht="23.25" customHeight="1">
      <c r="A350" s="5"/>
      <c r="B350" s="17" t="s">
        <v>387</v>
      </c>
      <c r="C350" s="13" t="s">
        <v>388</v>
      </c>
      <c r="D350" s="15" t="s">
        <v>13</v>
      </c>
      <c r="E350" s="16">
        <f t="shared" ref="E350:H351" si="116">E351</f>
        <v>1516.6</v>
      </c>
      <c r="F350" s="16"/>
      <c r="G350" s="16">
        <f t="shared" si="116"/>
        <v>1820.3</v>
      </c>
      <c r="H350" s="16">
        <f t="shared" si="116"/>
        <v>1893.1</v>
      </c>
    </row>
    <row r="351" spans="1:8" ht="18.75">
      <c r="A351" s="5"/>
      <c r="B351" s="17" t="s">
        <v>389</v>
      </c>
      <c r="C351" s="13" t="s">
        <v>390</v>
      </c>
      <c r="D351" s="15" t="s">
        <v>13</v>
      </c>
      <c r="E351" s="16">
        <f t="shared" si="116"/>
        <v>1516.6</v>
      </c>
      <c r="F351" s="16"/>
      <c r="G351" s="16">
        <f t="shared" si="116"/>
        <v>1820.3</v>
      </c>
      <c r="H351" s="16">
        <f t="shared" si="116"/>
        <v>1893.1</v>
      </c>
    </row>
    <row r="352" spans="1:8" ht="56.25" customHeight="1">
      <c r="A352" s="5"/>
      <c r="B352" s="17" t="s">
        <v>122</v>
      </c>
      <c r="C352" s="13" t="s">
        <v>390</v>
      </c>
      <c r="D352" s="15" t="s">
        <v>123</v>
      </c>
      <c r="E352" s="16">
        <v>1516.6</v>
      </c>
      <c r="F352" s="16"/>
      <c r="G352" s="16">
        <v>1820.3</v>
      </c>
      <c r="H352" s="16">
        <v>1893.1</v>
      </c>
    </row>
    <row r="353" spans="1:8" ht="37.5">
      <c r="A353" s="5"/>
      <c r="B353" s="17" t="s">
        <v>391</v>
      </c>
      <c r="C353" s="13" t="s">
        <v>392</v>
      </c>
      <c r="D353" s="15" t="s">
        <v>13</v>
      </c>
      <c r="E353" s="16">
        <f>E354+E356</f>
        <v>3692.6000000000004</v>
      </c>
      <c r="F353" s="16">
        <f>F354+F356</f>
        <v>0</v>
      </c>
      <c r="G353" s="16">
        <f>G354+G356</f>
        <v>4558.3</v>
      </c>
      <c r="H353" s="16">
        <f>H354+H356</f>
        <v>4718</v>
      </c>
    </row>
    <row r="354" spans="1:8" ht="20.25" customHeight="1">
      <c r="A354" s="5"/>
      <c r="B354" s="17" t="s">
        <v>393</v>
      </c>
      <c r="C354" s="13" t="s">
        <v>394</v>
      </c>
      <c r="D354" s="15" t="s">
        <v>13</v>
      </c>
      <c r="E354" s="16">
        <f>E355</f>
        <v>1408.2</v>
      </c>
      <c r="F354" s="16">
        <f>F355</f>
        <v>0</v>
      </c>
      <c r="G354" s="16">
        <f>G355</f>
        <v>1690.3</v>
      </c>
      <c r="H354" s="16">
        <f>H355</f>
        <v>1757.9</v>
      </c>
    </row>
    <row r="355" spans="1:8" ht="56.25" customHeight="1">
      <c r="A355" s="5"/>
      <c r="B355" s="17" t="s">
        <v>122</v>
      </c>
      <c r="C355" s="13" t="s">
        <v>394</v>
      </c>
      <c r="D355" s="15" t="s">
        <v>123</v>
      </c>
      <c r="E355" s="16">
        <v>1408.2</v>
      </c>
      <c r="F355" s="16"/>
      <c r="G355" s="16">
        <v>1690.3</v>
      </c>
      <c r="H355" s="16">
        <v>1757.9</v>
      </c>
    </row>
    <row r="356" spans="1:8" ht="18.75">
      <c r="A356" s="5"/>
      <c r="B356" s="17" t="s">
        <v>229</v>
      </c>
      <c r="C356" s="13" t="s">
        <v>395</v>
      </c>
      <c r="D356" s="15" t="s">
        <v>13</v>
      </c>
      <c r="E356" s="16">
        <f t="shared" ref="E356:H356" si="117">E357+E358+E359</f>
        <v>2284.4</v>
      </c>
      <c r="F356" s="16">
        <f t="shared" si="117"/>
        <v>0</v>
      </c>
      <c r="G356" s="16">
        <f t="shared" ref="G356" si="118">G357+G358+G359</f>
        <v>2868</v>
      </c>
      <c r="H356" s="16">
        <f t="shared" si="117"/>
        <v>2960.1</v>
      </c>
    </row>
    <row r="357" spans="1:8" ht="56.25" customHeight="1">
      <c r="A357" s="5"/>
      <c r="B357" s="17" t="s">
        <v>122</v>
      </c>
      <c r="C357" s="13" t="s">
        <v>395</v>
      </c>
      <c r="D357" s="15" t="s">
        <v>123</v>
      </c>
      <c r="E357" s="16">
        <v>2006.9</v>
      </c>
      <c r="F357" s="16"/>
      <c r="G357" s="16">
        <v>2437.5</v>
      </c>
      <c r="H357" s="16">
        <v>2529.6</v>
      </c>
    </row>
    <row r="358" spans="1:8" ht="37.5">
      <c r="A358" s="5"/>
      <c r="B358" s="17" t="s">
        <v>54</v>
      </c>
      <c r="C358" s="13" t="s">
        <v>395</v>
      </c>
      <c r="D358" s="15" t="s">
        <v>124</v>
      </c>
      <c r="E358" s="16">
        <v>273.8</v>
      </c>
      <c r="F358" s="16"/>
      <c r="G358" s="16">
        <v>427.8</v>
      </c>
      <c r="H358" s="16">
        <v>427.8</v>
      </c>
    </row>
    <row r="359" spans="1:8" ht="18.75">
      <c r="A359" s="9"/>
      <c r="B359" s="17" t="s">
        <v>108</v>
      </c>
      <c r="C359" s="13" t="s">
        <v>395</v>
      </c>
      <c r="D359" s="15" t="s">
        <v>125</v>
      </c>
      <c r="E359" s="16">
        <v>3.7</v>
      </c>
      <c r="F359" s="16"/>
      <c r="G359" s="16">
        <v>2.7</v>
      </c>
      <c r="H359" s="16">
        <v>2.7</v>
      </c>
    </row>
    <row r="360" spans="1:8" ht="19.5" customHeight="1">
      <c r="A360" s="17"/>
      <c r="B360" s="17" t="s">
        <v>396</v>
      </c>
      <c r="C360" s="13" t="s">
        <v>397</v>
      </c>
      <c r="D360" s="15" t="s">
        <v>13</v>
      </c>
      <c r="E360" s="16">
        <f t="shared" ref="E360:H360" si="119">E361+E363+E367</f>
        <v>1677.9</v>
      </c>
      <c r="F360" s="16">
        <f t="shared" si="119"/>
        <v>601.30000000000007</v>
      </c>
      <c r="G360" s="16">
        <f t="shared" ref="G360" si="120">G361+G363+G367</f>
        <v>3039.2</v>
      </c>
      <c r="H360" s="16">
        <f t="shared" si="119"/>
        <v>3157.4</v>
      </c>
    </row>
    <row r="361" spans="1:8" ht="25.5" customHeight="1">
      <c r="A361" s="17"/>
      <c r="B361" s="17" t="s">
        <v>398</v>
      </c>
      <c r="C361" s="13" t="s">
        <v>399</v>
      </c>
      <c r="D361" s="15" t="s">
        <v>13</v>
      </c>
      <c r="E361" s="16">
        <f t="shared" ref="E361:H361" si="121">E362</f>
        <v>1049.9000000000001</v>
      </c>
      <c r="F361" s="16">
        <f t="shared" si="121"/>
        <v>0</v>
      </c>
      <c r="G361" s="16">
        <f t="shared" si="121"/>
        <v>1492.3</v>
      </c>
      <c r="H361" s="16">
        <f t="shared" si="121"/>
        <v>1552</v>
      </c>
    </row>
    <row r="362" spans="1:8" ht="59.25" customHeight="1">
      <c r="A362" s="17"/>
      <c r="B362" s="17" t="s">
        <v>122</v>
      </c>
      <c r="C362" s="13" t="s">
        <v>399</v>
      </c>
      <c r="D362" s="15" t="s">
        <v>123</v>
      </c>
      <c r="E362" s="16">
        <v>1049.9000000000001</v>
      </c>
      <c r="F362" s="16"/>
      <c r="G362" s="16">
        <v>1492.3</v>
      </c>
      <c r="H362" s="16">
        <v>1552</v>
      </c>
    </row>
    <row r="363" spans="1:8" ht="18.75">
      <c r="A363" s="17"/>
      <c r="B363" s="17" t="s">
        <v>400</v>
      </c>
      <c r="C363" s="13" t="s">
        <v>401</v>
      </c>
      <c r="D363" s="15" t="s">
        <v>13</v>
      </c>
      <c r="E363" s="16">
        <f t="shared" ref="E363:H363" si="122">E364+E365+E366</f>
        <v>628.00000000000011</v>
      </c>
      <c r="F363" s="16">
        <f t="shared" si="122"/>
        <v>0</v>
      </c>
      <c r="G363" s="16">
        <f t="shared" ref="G363" si="123">G364+G365+G366</f>
        <v>804.3</v>
      </c>
      <c r="H363" s="16">
        <f t="shared" si="122"/>
        <v>833.6</v>
      </c>
    </row>
    <row r="364" spans="1:8" ht="61.5" customHeight="1">
      <c r="A364" s="17"/>
      <c r="B364" s="17" t="s">
        <v>122</v>
      </c>
      <c r="C364" s="13" t="s">
        <v>401</v>
      </c>
      <c r="D364" s="15" t="s">
        <v>123</v>
      </c>
      <c r="E364" s="16">
        <v>590.70000000000005</v>
      </c>
      <c r="F364" s="16"/>
      <c r="G364" s="16">
        <v>730.4</v>
      </c>
      <c r="H364" s="16">
        <v>759.6</v>
      </c>
    </row>
    <row r="365" spans="1:8" ht="37.5">
      <c r="A365" s="17"/>
      <c r="B365" s="17" t="s">
        <v>54</v>
      </c>
      <c r="C365" s="13" t="s">
        <v>401</v>
      </c>
      <c r="D365" s="15" t="s">
        <v>124</v>
      </c>
      <c r="E365" s="16">
        <v>37.1</v>
      </c>
      <c r="F365" s="16"/>
      <c r="G365" s="16">
        <v>73.900000000000006</v>
      </c>
      <c r="H365" s="16">
        <v>74</v>
      </c>
    </row>
    <row r="366" spans="1:8" ht="18.75" hidden="1">
      <c r="A366" s="17"/>
      <c r="B366" s="17" t="s">
        <v>108</v>
      </c>
      <c r="C366" s="13" t="s">
        <v>401</v>
      </c>
      <c r="D366" s="15">
        <v>800</v>
      </c>
      <c r="E366" s="16">
        <v>0.2</v>
      </c>
      <c r="F366" s="16"/>
      <c r="G366" s="16">
        <v>0</v>
      </c>
      <c r="H366" s="16">
        <v>0</v>
      </c>
    </row>
    <row r="367" spans="1:8" ht="37.5">
      <c r="A367" s="17"/>
      <c r="B367" s="17" t="s">
        <v>402</v>
      </c>
      <c r="C367" s="13" t="s">
        <v>403</v>
      </c>
      <c r="D367" s="15" t="s">
        <v>13</v>
      </c>
      <c r="E367" s="16">
        <f t="shared" ref="E367:H367" si="124">E368+E369</f>
        <v>0</v>
      </c>
      <c r="F367" s="16">
        <f t="shared" si="124"/>
        <v>601.30000000000007</v>
      </c>
      <c r="G367" s="16">
        <f t="shared" ref="G367" si="125">G368+G369</f>
        <v>742.6</v>
      </c>
      <c r="H367" s="16">
        <f t="shared" si="124"/>
        <v>771.80000000000007</v>
      </c>
    </row>
    <row r="368" spans="1:8" ht="60.75" customHeight="1">
      <c r="A368" s="17"/>
      <c r="B368" s="17" t="s">
        <v>122</v>
      </c>
      <c r="C368" s="13" t="s">
        <v>403</v>
      </c>
      <c r="D368" s="15" t="s">
        <v>123</v>
      </c>
      <c r="E368" s="16"/>
      <c r="F368" s="16">
        <v>590.70000000000005</v>
      </c>
      <c r="G368" s="16">
        <v>730.4</v>
      </c>
      <c r="H368" s="16">
        <v>759.6</v>
      </c>
    </row>
    <row r="369" spans="1:8" ht="37.5">
      <c r="A369" s="17"/>
      <c r="B369" s="17" t="s">
        <v>54</v>
      </c>
      <c r="C369" s="13" t="s">
        <v>403</v>
      </c>
      <c r="D369" s="15" t="s">
        <v>124</v>
      </c>
      <c r="E369" s="16"/>
      <c r="F369" s="16">
        <v>10.6</v>
      </c>
      <c r="G369" s="16">
        <v>12.2</v>
      </c>
      <c r="H369" s="16">
        <v>12.2</v>
      </c>
    </row>
    <row r="370" spans="1:8" ht="18.75">
      <c r="A370" s="17"/>
      <c r="B370" s="17" t="s">
        <v>404</v>
      </c>
      <c r="C370" s="13" t="s">
        <v>405</v>
      </c>
      <c r="D370" s="15"/>
      <c r="E370" s="16" t="e">
        <f>E371+#REF!</f>
        <v>#REF!</v>
      </c>
      <c r="F370" s="16"/>
      <c r="G370" s="16">
        <f>G371+G373</f>
        <v>1643.3</v>
      </c>
      <c r="H370" s="16">
        <f>H371+H373</f>
        <v>1704.1</v>
      </c>
    </row>
    <row r="371" spans="1:8" ht="37.5">
      <c r="A371" s="17"/>
      <c r="B371" s="17" t="s">
        <v>406</v>
      </c>
      <c r="C371" s="13" t="s">
        <v>407</v>
      </c>
      <c r="D371" s="15"/>
      <c r="E371" s="16">
        <f t="shared" ref="E371:H371" si="126">E372</f>
        <v>40</v>
      </c>
      <c r="F371" s="16"/>
      <c r="G371" s="16">
        <f t="shared" si="126"/>
        <v>1633.3</v>
      </c>
      <c r="H371" s="16">
        <f t="shared" si="126"/>
        <v>1694.1</v>
      </c>
    </row>
    <row r="372" spans="1:8" ht="35.25" customHeight="1">
      <c r="A372" s="17"/>
      <c r="B372" s="17" t="s">
        <v>54</v>
      </c>
      <c r="C372" s="13" t="s">
        <v>407</v>
      </c>
      <c r="D372" s="15" t="s">
        <v>124</v>
      </c>
      <c r="E372" s="16">
        <v>40</v>
      </c>
      <c r="F372" s="16"/>
      <c r="G372" s="16">
        <v>1633.3</v>
      </c>
      <c r="H372" s="16">
        <v>1694.1</v>
      </c>
    </row>
    <row r="373" spans="1:8" ht="37.5" customHeight="1">
      <c r="A373" s="17"/>
      <c r="B373" s="17" t="s">
        <v>408</v>
      </c>
      <c r="C373" s="13" t="s">
        <v>409</v>
      </c>
      <c r="D373" s="15"/>
      <c r="E373" s="16"/>
      <c r="F373" s="16"/>
      <c r="G373" s="16">
        <f>G374</f>
        <v>10</v>
      </c>
      <c r="H373" s="16">
        <f>H374</f>
        <v>10</v>
      </c>
    </row>
    <row r="374" spans="1:8" ht="37.5">
      <c r="A374" s="17"/>
      <c r="B374" s="17" t="s">
        <v>54</v>
      </c>
      <c r="C374" s="13" t="s">
        <v>409</v>
      </c>
      <c r="D374" s="15" t="s">
        <v>124</v>
      </c>
      <c r="E374" s="16">
        <v>10</v>
      </c>
      <c r="F374" s="16"/>
      <c r="G374" s="16">
        <v>10</v>
      </c>
      <c r="H374" s="16">
        <v>10</v>
      </c>
    </row>
    <row r="375" spans="1:8" ht="18.75">
      <c r="A375" s="17"/>
      <c r="B375" s="17" t="s">
        <v>410</v>
      </c>
      <c r="C375" s="13" t="s">
        <v>411</v>
      </c>
      <c r="D375" s="15"/>
      <c r="E375" s="16">
        <f t="shared" ref="E375:H375" si="127">E376</f>
        <v>36078.700000000004</v>
      </c>
      <c r="F375" s="16"/>
      <c r="G375" s="16">
        <f t="shared" si="127"/>
        <v>38942</v>
      </c>
      <c r="H375" s="16">
        <f t="shared" si="127"/>
        <v>40573.999999999993</v>
      </c>
    </row>
    <row r="376" spans="1:8" ht="18.75">
      <c r="A376" s="17"/>
      <c r="B376" s="17" t="s">
        <v>229</v>
      </c>
      <c r="C376" s="13" t="s">
        <v>412</v>
      </c>
      <c r="D376" s="15"/>
      <c r="E376" s="16">
        <f t="shared" ref="E376:H376" si="128">E377+E378+E379</f>
        <v>36078.700000000004</v>
      </c>
      <c r="F376" s="16"/>
      <c r="G376" s="16">
        <f t="shared" ref="G376" si="129">G377+G378+G379</f>
        <v>38942</v>
      </c>
      <c r="H376" s="16">
        <f t="shared" si="128"/>
        <v>40573.999999999993</v>
      </c>
    </row>
    <row r="377" spans="1:8" ht="60" customHeight="1">
      <c r="A377" s="17"/>
      <c r="B377" s="17" t="s">
        <v>122</v>
      </c>
      <c r="C377" s="13" t="s">
        <v>412</v>
      </c>
      <c r="D377" s="15" t="s">
        <v>123</v>
      </c>
      <c r="E377" s="16">
        <f>30426.3</f>
        <v>30426.3</v>
      </c>
      <c r="F377" s="16"/>
      <c r="G377" s="16">
        <v>36935.300000000003</v>
      </c>
      <c r="H377" s="16">
        <v>38414.6</v>
      </c>
    </row>
    <row r="378" spans="1:8" ht="37.5">
      <c r="A378" s="17"/>
      <c r="B378" s="17" t="s">
        <v>54</v>
      </c>
      <c r="C378" s="13" t="s">
        <v>412</v>
      </c>
      <c r="D378" s="15" t="s">
        <v>124</v>
      </c>
      <c r="E378" s="16">
        <v>5160.6000000000004</v>
      </c>
      <c r="F378" s="16"/>
      <c r="G378" s="16">
        <v>1705</v>
      </c>
      <c r="H378" s="16">
        <v>1857.7</v>
      </c>
    </row>
    <row r="379" spans="1:8" ht="18.75">
      <c r="A379" s="17"/>
      <c r="B379" s="17" t="s">
        <v>108</v>
      </c>
      <c r="C379" s="13" t="s">
        <v>412</v>
      </c>
      <c r="D379" s="15" t="s">
        <v>125</v>
      </c>
      <c r="E379" s="16">
        <v>491.8</v>
      </c>
      <c r="F379" s="16"/>
      <c r="G379" s="16">
        <v>301.7</v>
      </c>
      <c r="H379" s="16">
        <v>301.7</v>
      </c>
    </row>
    <row r="380" spans="1:8" ht="56.25">
      <c r="A380" s="17"/>
      <c r="B380" s="17" t="s">
        <v>413</v>
      </c>
      <c r="C380" s="13" t="s">
        <v>414</v>
      </c>
      <c r="D380" s="15"/>
      <c r="E380" s="16"/>
      <c r="F380" s="16"/>
      <c r="G380" s="16">
        <f>G381</f>
        <v>10996.7</v>
      </c>
      <c r="H380" s="16">
        <f>H381</f>
        <v>11366.599999999999</v>
      </c>
    </row>
    <row r="381" spans="1:8" ht="37.5">
      <c r="A381" s="17"/>
      <c r="B381" s="17" t="s">
        <v>286</v>
      </c>
      <c r="C381" s="13" t="s">
        <v>415</v>
      </c>
      <c r="D381" s="15"/>
      <c r="E381" s="16"/>
      <c r="F381" s="16"/>
      <c r="G381" s="16">
        <f>G382+G383+G384</f>
        <v>10996.7</v>
      </c>
      <c r="H381" s="16">
        <f>H382+H383+H384</f>
        <v>11366.599999999999</v>
      </c>
    </row>
    <row r="382" spans="1:8" ht="57.75" customHeight="1">
      <c r="A382" s="17"/>
      <c r="B382" s="17" t="s">
        <v>122</v>
      </c>
      <c r="C382" s="13" t="s">
        <v>415</v>
      </c>
      <c r="D382" s="15">
        <v>100</v>
      </c>
      <c r="E382" s="16"/>
      <c r="F382" s="16"/>
      <c r="G382" s="16">
        <v>6397.8</v>
      </c>
      <c r="H382" s="16">
        <v>6654.5</v>
      </c>
    </row>
    <row r="383" spans="1:8" ht="37.5">
      <c r="A383" s="17"/>
      <c r="B383" s="17" t="s">
        <v>54</v>
      </c>
      <c r="C383" s="13" t="s">
        <v>415</v>
      </c>
      <c r="D383" s="15">
        <v>200</v>
      </c>
      <c r="E383" s="16"/>
      <c r="F383" s="16"/>
      <c r="G383" s="16">
        <v>4470.1000000000004</v>
      </c>
      <c r="H383" s="16">
        <v>4583.3</v>
      </c>
    </row>
    <row r="384" spans="1:8" ht="21" customHeight="1">
      <c r="A384" s="17"/>
      <c r="B384" s="17" t="s">
        <v>108</v>
      </c>
      <c r="C384" s="13" t="s">
        <v>415</v>
      </c>
      <c r="D384" s="15">
        <v>800</v>
      </c>
      <c r="E384" s="16"/>
      <c r="F384" s="16"/>
      <c r="G384" s="16">
        <v>128.80000000000001</v>
      </c>
      <c r="H384" s="16">
        <v>128.80000000000001</v>
      </c>
    </row>
    <row r="385" spans="1:8" ht="37.5">
      <c r="A385" s="34">
        <v>16</v>
      </c>
      <c r="B385" s="41" t="s">
        <v>416</v>
      </c>
      <c r="C385" s="9" t="s">
        <v>417</v>
      </c>
      <c r="D385" s="10" t="s">
        <v>13</v>
      </c>
      <c r="E385" s="11" t="e">
        <f>E386+#REF!+E389+E391+E393+E395+E400+E402+#REF!</f>
        <v>#REF!</v>
      </c>
      <c r="F385" s="11" t="e">
        <f>F386+#REF!+F389+F391+F393+F395+F400+F402+#REF!</f>
        <v>#REF!</v>
      </c>
      <c r="G385" s="11">
        <f>G386+G389+G391+G393+G395+G400+G402</f>
        <v>17529.2</v>
      </c>
      <c r="H385" s="11">
        <f>H386+H389+H391+H393+H395+H400+H402</f>
        <v>18231.400000000001</v>
      </c>
    </row>
    <row r="386" spans="1:8" ht="18.75">
      <c r="A386" s="17"/>
      <c r="B386" s="17" t="s">
        <v>418</v>
      </c>
      <c r="C386" s="13" t="s">
        <v>419</v>
      </c>
      <c r="D386" s="15" t="s">
        <v>13</v>
      </c>
      <c r="E386" s="16">
        <f t="shared" ref="E386:H386" si="130">E387</f>
        <v>8813.7999999999993</v>
      </c>
      <c r="F386" s="16">
        <f t="shared" si="130"/>
        <v>0</v>
      </c>
      <c r="G386" s="16">
        <f t="shared" si="130"/>
        <v>300</v>
      </c>
      <c r="H386" s="16">
        <f t="shared" si="130"/>
        <v>300</v>
      </c>
    </row>
    <row r="387" spans="1:8" ht="22.5" customHeight="1">
      <c r="A387" s="17"/>
      <c r="B387" s="17" t="s">
        <v>108</v>
      </c>
      <c r="C387" s="13" t="s">
        <v>419</v>
      </c>
      <c r="D387" s="15" t="s">
        <v>125</v>
      </c>
      <c r="E387" s="16">
        <f>5300+3513.8</f>
        <v>8813.7999999999993</v>
      </c>
      <c r="F387" s="16"/>
      <c r="G387" s="16">
        <v>300</v>
      </c>
      <c r="H387" s="16">
        <v>300</v>
      </c>
    </row>
    <row r="388" spans="1:8" ht="18.75" hidden="1">
      <c r="A388" s="17"/>
      <c r="B388" s="17" t="s">
        <v>39</v>
      </c>
      <c r="C388" s="13" t="s">
        <v>420</v>
      </c>
      <c r="D388" s="15">
        <v>300</v>
      </c>
      <c r="E388" s="16">
        <v>1187</v>
      </c>
      <c r="F388" s="16">
        <v>0</v>
      </c>
      <c r="G388" s="16"/>
      <c r="H388" s="16"/>
    </row>
    <row r="389" spans="1:8" ht="18.75">
      <c r="A389" s="17"/>
      <c r="B389" s="17" t="s">
        <v>421</v>
      </c>
      <c r="C389" s="13" t="s">
        <v>422</v>
      </c>
      <c r="D389" s="15"/>
      <c r="E389" s="16">
        <f t="shared" ref="E389:H389" si="131">E390</f>
        <v>7254.3</v>
      </c>
      <c r="F389" s="16">
        <f t="shared" si="131"/>
        <v>0</v>
      </c>
      <c r="G389" s="16">
        <f t="shared" si="131"/>
        <v>9713.1</v>
      </c>
      <c r="H389" s="16">
        <f t="shared" si="131"/>
        <v>10101.6</v>
      </c>
    </row>
    <row r="390" spans="1:8" ht="18.75">
      <c r="A390" s="17"/>
      <c r="B390" s="17" t="s">
        <v>39</v>
      </c>
      <c r="C390" s="13" t="s">
        <v>422</v>
      </c>
      <c r="D390" s="15">
        <v>300</v>
      </c>
      <c r="E390" s="16">
        <v>7254.3</v>
      </c>
      <c r="F390" s="16"/>
      <c r="G390" s="16">
        <v>9713.1</v>
      </c>
      <c r="H390" s="16">
        <v>10101.6</v>
      </c>
    </row>
    <row r="391" spans="1:8" ht="23.25" customHeight="1">
      <c r="A391" s="17"/>
      <c r="B391" s="17" t="s">
        <v>423</v>
      </c>
      <c r="C391" s="13" t="s">
        <v>424</v>
      </c>
      <c r="D391" s="15"/>
      <c r="E391" s="16">
        <f t="shared" ref="E391:H391" si="132">E392</f>
        <v>2500</v>
      </c>
      <c r="F391" s="16">
        <f t="shared" si="132"/>
        <v>0</v>
      </c>
      <c r="G391" s="16">
        <f t="shared" si="132"/>
        <v>4680</v>
      </c>
      <c r="H391" s="16">
        <f t="shared" si="132"/>
        <v>4900</v>
      </c>
    </row>
    <row r="392" spans="1:8" ht="18.75">
      <c r="A392" s="17"/>
      <c r="B392" s="17" t="s">
        <v>108</v>
      </c>
      <c r="C392" s="13" t="s">
        <v>424</v>
      </c>
      <c r="D392" s="15">
        <v>800</v>
      </c>
      <c r="E392" s="16">
        <v>2500</v>
      </c>
      <c r="F392" s="16"/>
      <c r="G392" s="16">
        <v>4680</v>
      </c>
      <c r="H392" s="16">
        <v>4900</v>
      </c>
    </row>
    <row r="393" spans="1:8" ht="22.5" hidden="1" customHeight="1">
      <c r="A393" s="17"/>
      <c r="B393" s="17" t="s">
        <v>425</v>
      </c>
      <c r="C393" s="13" t="s">
        <v>426</v>
      </c>
      <c r="D393" s="15"/>
      <c r="E393" s="16">
        <f t="shared" ref="E393:H393" si="133">E394</f>
        <v>1100</v>
      </c>
      <c r="F393" s="16">
        <f t="shared" si="133"/>
        <v>0</v>
      </c>
      <c r="G393" s="16">
        <f t="shared" si="133"/>
        <v>0</v>
      </c>
      <c r="H393" s="16">
        <f t="shared" si="133"/>
        <v>0</v>
      </c>
    </row>
    <row r="394" spans="1:8" ht="37.5" hidden="1">
      <c r="A394" s="17"/>
      <c r="B394" s="17" t="s">
        <v>54</v>
      </c>
      <c r="C394" s="13" t="s">
        <v>426</v>
      </c>
      <c r="D394" s="15">
        <v>200</v>
      </c>
      <c r="E394" s="16">
        <f>500+600</f>
        <v>1100</v>
      </c>
      <c r="F394" s="16"/>
      <c r="G394" s="16"/>
      <c r="H394" s="16"/>
    </row>
    <row r="395" spans="1:8" ht="22.5" customHeight="1">
      <c r="A395" s="17"/>
      <c r="B395" s="17" t="s">
        <v>427</v>
      </c>
      <c r="C395" s="13" t="s">
        <v>428</v>
      </c>
      <c r="D395" s="15"/>
      <c r="E395" s="16">
        <f t="shared" ref="E395:F395" si="134">E396</f>
        <v>746.3</v>
      </c>
      <c r="F395" s="16">
        <f t="shared" si="134"/>
        <v>0</v>
      </c>
      <c r="G395" s="16">
        <f>G396+G398</f>
        <v>2349.1999999999998</v>
      </c>
      <c r="H395" s="16">
        <f>H396+H398</f>
        <v>2442.9</v>
      </c>
    </row>
    <row r="396" spans="1:8" ht="37.5">
      <c r="A396" s="17"/>
      <c r="B396" s="17" t="s">
        <v>429</v>
      </c>
      <c r="C396" s="13" t="s">
        <v>430</v>
      </c>
      <c r="D396" s="15"/>
      <c r="E396" s="16">
        <f>E399</f>
        <v>746.3</v>
      </c>
      <c r="F396" s="16">
        <f>F399</f>
        <v>0</v>
      </c>
      <c r="G396" s="16">
        <f>G397</f>
        <v>1659</v>
      </c>
      <c r="H396" s="16">
        <f>H397</f>
        <v>1725</v>
      </c>
    </row>
    <row r="397" spans="1:8" ht="18.75">
      <c r="A397" s="17"/>
      <c r="B397" s="17" t="s">
        <v>108</v>
      </c>
      <c r="C397" s="13" t="s">
        <v>430</v>
      </c>
      <c r="D397" s="15">
        <v>800</v>
      </c>
      <c r="E397" s="16"/>
      <c r="F397" s="16"/>
      <c r="G397" s="16">
        <v>1659</v>
      </c>
      <c r="H397" s="16">
        <v>1725</v>
      </c>
    </row>
    <row r="398" spans="1:8" ht="37.5">
      <c r="A398" s="17"/>
      <c r="B398" s="17" t="s">
        <v>429</v>
      </c>
      <c r="C398" s="13" t="s">
        <v>431</v>
      </c>
      <c r="D398" s="15"/>
      <c r="E398" s="16"/>
      <c r="F398" s="16"/>
      <c r="G398" s="16">
        <f>G399</f>
        <v>690.2</v>
      </c>
      <c r="H398" s="16">
        <f>H399</f>
        <v>717.9</v>
      </c>
    </row>
    <row r="399" spans="1:8" ht="18.75">
      <c r="A399" s="17"/>
      <c r="B399" s="17" t="s">
        <v>108</v>
      </c>
      <c r="C399" s="13" t="s">
        <v>431</v>
      </c>
      <c r="D399" s="15">
        <v>800</v>
      </c>
      <c r="E399" s="16">
        <v>746.3</v>
      </c>
      <c r="F399" s="16"/>
      <c r="G399" s="16">
        <v>690.2</v>
      </c>
      <c r="H399" s="16">
        <v>717.9</v>
      </c>
    </row>
    <row r="400" spans="1:8" ht="37.5">
      <c r="A400" s="17"/>
      <c r="B400" s="17" t="s">
        <v>432</v>
      </c>
      <c r="C400" s="13" t="s">
        <v>433</v>
      </c>
      <c r="D400" s="15"/>
      <c r="E400" s="16">
        <f t="shared" ref="E400:H400" si="135">E401</f>
        <v>324.8</v>
      </c>
      <c r="F400" s="16">
        <f t="shared" si="135"/>
        <v>0</v>
      </c>
      <c r="G400" s="16">
        <f t="shared" si="135"/>
        <v>486.9</v>
      </c>
      <c r="H400" s="16">
        <f t="shared" si="135"/>
        <v>486.9</v>
      </c>
    </row>
    <row r="401" spans="1:13" ht="21.75" customHeight="1">
      <c r="A401" s="17"/>
      <c r="B401" s="17" t="s">
        <v>297</v>
      </c>
      <c r="C401" s="13" t="s">
        <v>433</v>
      </c>
      <c r="D401" s="15">
        <v>200</v>
      </c>
      <c r="E401" s="16">
        <v>324.8</v>
      </c>
      <c r="F401" s="16"/>
      <c r="G401" s="16">
        <v>486.9</v>
      </c>
      <c r="H401" s="16">
        <v>486.9</v>
      </c>
    </row>
    <row r="402" spans="1:13" ht="18.75" hidden="1">
      <c r="A402" s="17"/>
      <c r="B402" s="17" t="s">
        <v>434</v>
      </c>
      <c r="C402" s="13" t="s">
        <v>435</v>
      </c>
      <c r="D402" s="15"/>
      <c r="E402" s="16">
        <f>E403</f>
        <v>30</v>
      </c>
      <c r="F402" s="16">
        <f t="shared" ref="F402:H402" si="136">F403</f>
        <v>0</v>
      </c>
      <c r="G402" s="16">
        <f t="shared" si="136"/>
        <v>0</v>
      </c>
      <c r="H402" s="16">
        <f t="shared" si="136"/>
        <v>0</v>
      </c>
    </row>
    <row r="403" spans="1:13" ht="37.5" hidden="1">
      <c r="A403" s="17"/>
      <c r="B403" s="17" t="s">
        <v>436</v>
      </c>
      <c r="C403" s="13" t="s">
        <v>437</v>
      </c>
      <c r="D403" s="15"/>
      <c r="E403" s="16">
        <f t="shared" ref="E403:H403" si="137">E404</f>
        <v>30</v>
      </c>
      <c r="F403" s="16">
        <f t="shared" si="137"/>
        <v>0</v>
      </c>
      <c r="G403" s="16">
        <f t="shared" si="137"/>
        <v>0</v>
      </c>
      <c r="H403" s="16">
        <f t="shared" si="137"/>
        <v>0</v>
      </c>
    </row>
    <row r="404" spans="1:13" ht="37.5" hidden="1">
      <c r="A404" s="17"/>
      <c r="B404" s="17" t="s">
        <v>18</v>
      </c>
      <c r="C404" s="13" t="s">
        <v>437</v>
      </c>
      <c r="D404" s="15">
        <v>600</v>
      </c>
      <c r="E404" s="16">
        <v>30</v>
      </c>
      <c r="F404" s="16"/>
      <c r="G404" s="16">
        <v>0</v>
      </c>
      <c r="H404" s="16">
        <v>0</v>
      </c>
    </row>
    <row r="405" spans="1:13" ht="37.5" hidden="1">
      <c r="A405" s="17"/>
      <c r="B405" s="17" t="s">
        <v>54</v>
      </c>
      <c r="C405" s="13" t="s">
        <v>438</v>
      </c>
      <c r="D405" s="15">
        <v>200</v>
      </c>
      <c r="E405" s="16">
        <v>526.20000000000005</v>
      </c>
      <c r="F405" s="16"/>
      <c r="G405" s="16"/>
      <c r="H405" s="16"/>
    </row>
    <row r="406" spans="1:13" ht="18.75">
      <c r="A406" s="17"/>
      <c r="B406" s="34" t="s">
        <v>439</v>
      </c>
      <c r="C406" s="9" t="s">
        <v>13</v>
      </c>
      <c r="D406" s="10" t="s">
        <v>13</v>
      </c>
      <c r="E406" s="11" t="e">
        <f>E7+E116+E193+E198+E215+E219+E226+E229+E251+E264+E267+E274+E282+E290+E302+E309+E319+E385</f>
        <v>#REF!</v>
      </c>
      <c r="F406" s="11" t="e">
        <f>F7+F116+F193+F198+F215+F219+F226+F229+F251+F264+F267+F274+F282+F290+F302+F309+F319+F385</f>
        <v>#REF!</v>
      </c>
      <c r="G406" s="11">
        <f>G7+G116+G193+G198+G215+G219+G226+G229+G251+G264+G267+G274+G282+G290+G302+G309+G319+G385+G279+G235+G305+G240</f>
        <v>1146754.8649500001</v>
      </c>
      <c r="H406" s="11">
        <f>H7+H116+H193+H198+H215+H219+H226+H229+H251+H264+H267+H274+H282+H290+H302+H309+H319+H385+H279+H235+H305+H240</f>
        <v>910028.1</v>
      </c>
    </row>
    <row r="407" spans="1:13" ht="0.75" customHeight="1"/>
    <row r="409" spans="1:13" ht="31.5">
      <c r="B409" s="2" t="s">
        <v>444</v>
      </c>
      <c r="G409" s="46" t="s">
        <v>440</v>
      </c>
      <c r="H409" s="46"/>
      <c r="I409" s="42"/>
      <c r="J409" s="42"/>
      <c r="K409" s="43"/>
      <c r="L409" s="43"/>
      <c r="M409" s="43"/>
    </row>
  </sheetData>
  <autoFilter ref="A6:H406"/>
  <mergeCells count="6">
    <mergeCell ref="G409:H409"/>
    <mergeCell ref="G1:I1"/>
    <mergeCell ref="G2:H2"/>
    <mergeCell ref="A3:I3"/>
    <mergeCell ref="B4:D4"/>
    <mergeCell ref="A5:H5"/>
  </mergeCells>
  <pageMargins left="0.70866141732283505" right="0.70866141732283505" top="0.15748031496063" bottom="0.35433070866141703" header="0.31496062992126" footer="0.31496062992126"/>
  <pageSetup paperSize="9" scale="50" fitToHeight="0" orientation="portrait" useFirstPageNumber="1" r:id="rId1"/>
  <headerFooter>
    <oddHeader>&amp;CСтраница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2023</vt:lpstr>
      <vt:lpstr>Лист1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Support764</cp:lastModifiedBy>
  <cp:lastPrinted>2024-12-25T09:03:47Z</cp:lastPrinted>
  <dcterms:created xsi:type="dcterms:W3CDTF">2006-09-16T00:00:00Z</dcterms:created>
  <dcterms:modified xsi:type="dcterms:W3CDTF">2024-12-25T09:12:34Z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9593A67B12FD41AABCCF8CF5750F8B9A_12</vt:lpwstr>
  </property>
  <property fmtid="{D5CDD505-2E9C-101B-9397-08002B2CF9AE}" pid="3" name="KSOProductBuildVer">
    <vt:lpwstr>1049-12.2.0.13359</vt:lpwstr>
  </property>
</Properties>
</file>